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8620" windowHeight="14880" activeTab="1"/>
  </bookViews>
  <sheets>
    <sheet name="scope" sheetId="1" r:id="rId1"/>
    <sheet name="impact map" sheetId="2" r:id="rId2"/>
    <sheet name="Indicator" sheetId="3" r:id="rId3"/>
  </sheets>
  <definedNames/>
  <calcPr fullCalcOnLoad="1"/>
</workbook>
</file>

<file path=xl/sharedStrings.xml><?xml version="1.0" encoding="utf-8"?>
<sst xmlns="http://schemas.openxmlformats.org/spreadsheetml/2006/main" count="182" uniqueCount="163">
  <si>
    <t>Inputs</t>
  </si>
  <si>
    <t>Outputs</t>
  </si>
  <si>
    <t>Impact</t>
  </si>
  <si>
    <t>Description</t>
  </si>
  <si>
    <t>Indicator</t>
  </si>
  <si>
    <t>Source</t>
  </si>
  <si>
    <t>Duration</t>
  </si>
  <si>
    <t>Quantity</t>
  </si>
  <si>
    <t xml:space="preserve">    Calculating Social Return</t>
  </si>
  <si>
    <t>Social Return £ per £</t>
  </si>
  <si>
    <t>Total</t>
  </si>
  <si>
    <t>Total Present Value (PV)</t>
  </si>
  <si>
    <t>Year 2</t>
  </si>
  <si>
    <t>Year 3</t>
  </si>
  <si>
    <t>Year 4</t>
  </si>
  <si>
    <t>Year 5</t>
  </si>
  <si>
    <t>Organisation</t>
  </si>
  <si>
    <t>Objectives</t>
  </si>
  <si>
    <t>Scope</t>
  </si>
  <si>
    <t>Activity</t>
  </si>
  <si>
    <t>Contract/Funding/ Part of org’</t>
  </si>
  <si>
    <t>Date</t>
  </si>
  <si>
    <t>Name</t>
  </si>
  <si>
    <t>Stakeholders</t>
  </si>
  <si>
    <t>Attribution      %</t>
  </si>
  <si>
    <t>Displacement      %</t>
  </si>
  <si>
    <t>Deadweight      %</t>
  </si>
  <si>
    <t>Drop off         %</t>
  </si>
  <si>
    <t xml:space="preserve"> SROI Network</t>
  </si>
  <si>
    <t>Net Present Value (PV minus the investment)</t>
  </si>
  <si>
    <t xml:space="preserve">Spreadsheet for developing SROI analysis.  Only to by used as part of SROI Network training. The spreadsheet does not include any guidance </t>
  </si>
  <si>
    <t>Social Return on Investment - The Impact Map</t>
  </si>
  <si>
    <t>Time Period</t>
  </si>
  <si>
    <t>Forecast or Evaluation</t>
  </si>
  <si>
    <t>Purpose of Analysis</t>
  </si>
  <si>
    <t>Objective of Activity</t>
  </si>
  <si>
    <t>Stage 1</t>
  </si>
  <si>
    <t>Stage 2</t>
  </si>
  <si>
    <t>Stage 3</t>
  </si>
  <si>
    <t>Stage 4</t>
  </si>
  <si>
    <t>Financial Proxy</t>
  </si>
  <si>
    <t>The Outcomes (what changes)</t>
  </si>
  <si>
    <t xml:space="preserve">  Discount rate</t>
  </si>
  <si>
    <t>Value £</t>
  </si>
  <si>
    <t>Summary of activity in numbers</t>
  </si>
  <si>
    <t>What is the value of the change?</t>
  </si>
  <si>
    <t>What would have happened without the activity?</t>
  </si>
  <si>
    <t>Stage 5</t>
  </si>
  <si>
    <t>Who will we have an effect on?                          Who will have an effect on us?</t>
  </si>
  <si>
    <t>What will they invest?</t>
  </si>
  <si>
    <t>What activity would we displace?</t>
  </si>
  <si>
    <t>Will the outcome drop off in future years?</t>
  </si>
  <si>
    <t>How would we describe the change?</t>
  </si>
  <si>
    <t>How would we measure it?</t>
  </si>
  <si>
    <t>Where did we get the information from?</t>
  </si>
  <si>
    <t>How much change will there be?</t>
  </si>
  <si>
    <t>How long will it last?</t>
  </si>
  <si>
    <t>What proxy did we use to value the change?</t>
  </si>
  <si>
    <t>Who else would contribute to  the change?</t>
  </si>
  <si>
    <t>Quantity times financial proxy, less deadweight, displacement and attribution</t>
  </si>
  <si>
    <t>Present value of each year (after dsicounting)</t>
  </si>
  <si>
    <t>Time</t>
  </si>
  <si>
    <t>Reduction in self-harm</t>
  </si>
  <si>
    <t>Reduction in isolation</t>
  </si>
  <si>
    <t>Family Members of SHIP clients</t>
  </si>
  <si>
    <t>SHIP clients</t>
  </si>
  <si>
    <t>Reduction in worry or stress</t>
  </si>
  <si>
    <t>QALY valuations for a reduction in depression</t>
  </si>
  <si>
    <t xml:space="preserve">Wellbeing valuation </t>
  </si>
  <si>
    <t>Research into the average cost of treatment for anxiety</t>
  </si>
  <si>
    <t>Value of one years membership to a local low cost gym.</t>
  </si>
  <si>
    <t>QALY and other research</t>
  </si>
  <si>
    <t>Area</t>
  </si>
  <si>
    <t>Small Change</t>
  </si>
  <si>
    <t>Medium Change</t>
  </si>
  <si>
    <t>Large Change</t>
  </si>
  <si>
    <t>Reduction in depression and anxiety</t>
  </si>
  <si>
    <t>A change in perspective or a general reduction in feelings of depression or anxiety</t>
  </si>
  <si>
    <t>A reduction in frequency or intensity of  feelings of anxiety or stress</t>
  </si>
  <si>
    <t>A significant reduction in frequency or intensity of feelings or anxiety to the point where these feelings are no longer present.</t>
  </si>
  <si>
    <t>Improved self-confidence</t>
  </si>
  <si>
    <t>Feeling better and more confident about self, although did not previously experience issue with this</t>
  </si>
  <si>
    <t xml:space="preserve">Made some improvement to confidence about self </t>
  </si>
  <si>
    <t>Made large improvement to confidence about self and own value; previously gone from feeling worthless to seeing own value</t>
  </si>
  <si>
    <t>Increased coping skills</t>
  </si>
  <si>
    <t>Better at coping with stress in life, although will occasionally need support to manage</t>
  </si>
  <si>
    <t>Developed some new coping methods for self-managing stress in life</t>
  </si>
  <si>
    <t>Developed a large number of new coping methods for self-managing stress</t>
  </si>
  <si>
    <t>Reduction in self-harming tendencies / improved strategies for self-harming tendencies</t>
  </si>
  <si>
    <t xml:space="preserve">A small reduction in self-harm tendencies </t>
  </si>
  <si>
    <t>A reduction in frequency or intensity of self-harm tendencies</t>
  </si>
  <si>
    <t>A significant reduction in frequency or intensity of self-harm tendencies to the point where these feelings are no longer present.</t>
  </si>
  <si>
    <t>Reduction in feelings of isolation</t>
  </si>
  <si>
    <t>Small increase in ability to communicate with family or friends; feels more able to connect with other people, although previously did not experiecne difficult with this area</t>
  </si>
  <si>
    <t>Large increase in ability to communicate with family or friends; feels more able to connect with other people where previously were unable to communicate to the point of leaving home or connecting with others</t>
  </si>
  <si>
    <t>Improved physical health</t>
  </si>
  <si>
    <t>Small change in diet or exercise routine although previously did not experiecne difficult with this area</t>
  </si>
  <si>
    <t>None</t>
  </si>
  <si>
    <t>Made improvement to diet and exercise routine where previously had an unhealthy or irregular lifestyle</t>
  </si>
  <si>
    <t>Reduction in stress or worry</t>
  </si>
  <si>
    <t>A change in perspective or a general reduction in general feelings of stress or worry</t>
  </si>
  <si>
    <t>A reduction in frequency or intensity of general feelings of stress</t>
  </si>
  <si>
    <t>A significant reduction in frequency or intensity of general feelings of stress</t>
  </si>
  <si>
    <t>An increase in ability to communicate with family or friends; feels more able to connect with other people where previously were unable to communicate.</t>
  </si>
  <si>
    <t>Improvement in mental health</t>
  </si>
  <si>
    <t>HSE</t>
  </si>
  <si>
    <t xml:space="preserve">QALY and other research </t>
  </si>
  <si>
    <t>Cost of the lowest cost gym in Enniscorthy, Co Wexford</t>
  </si>
  <si>
    <t>Resouces, funding, time, staff</t>
  </si>
  <si>
    <t>n/a</t>
  </si>
  <si>
    <t>308 clients recieveing a course of specialist  councelling treatment of up to 12 sessions</t>
  </si>
  <si>
    <t>Reduction in staff time</t>
  </si>
  <si>
    <t>HSE pay scales 2014</t>
  </si>
  <si>
    <t>Reduction in staff stress</t>
  </si>
  <si>
    <r>
      <t xml:space="preserve">Year 1 </t>
    </r>
    <r>
      <rPr>
        <sz val="10"/>
        <rFont val="Century Gothic"/>
        <family val="0"/>
      </rPr>
      <t xml:space="preserve">  (after activity)</t>
    </r>
  </si>
  <si>
    <t>Cost of additional supervision (1 hour per week)</t>
  </si>
  <si>
    <t>GP referrers</t>
  </si>
  <si>
    <t>98 referrals</t>
  </si>
  <si>
    <t>Cost of half a days sick leave</t>
  </si>
  <si>
    <t xml:space="preserve">n/a </t>
  </si>
  <si>
    <t>34 referrals</t>
  </si>
  <si>
    <t>Semi structured interviews and survey with 5 key stakeholders</t>
  </si>
  <si>
    <t>OECD assessment of GP earnings</t>
  </si>
  <si>
    <t>Average costs of staff salary</t>
  </si>
  <si>
    <t>278 referrals</t>
  </si>
  <si>
    <t>Savings in staff time</t>
  </si>
  <si>
    <t>Reduction in treatment costs for self harm</t>
  </si>
  <si>
    <t>HSE pay scales</t>
  </si>
  <si>
    <t>Cost of supervisory staff per hour x nine hours</t>
  </si>
  <si>
    <t>Cost of clincal staff per hour x five hours</t>
  </si>
  <si>
    <t>Increased feelings of stress related to depression or anxiety (negative outcome)</t>
  </si>
  <si>
    <t>Youth and addiction  services</t>
  </si>
  <si>
    <t>35 hours saved per client</t>
  </si>
  <si>
    <t>Research marginal cost increases related to health care service use for those who self harm</t>
  </si>
  <si>
    <t>Average cost of three local mindfulness programme</t>
  </si>
  <si>
    <t>Research into treament costs</t>
  </si>
  <si>
    <t>Fujiwara wellbeing valuation</t>
  </si>
  <si>
    <t xml:space="preserve">Research into the marginal costs of self harm </t>
  </si>
  <si>
    <t>Improvement in physical health and diet</t>
  </si>
  <si>
    <t xml:space="preserve">26 semi structured 40 minute interviews </t>
  </si>
  <si>
    <t>11 out of 26 (42%) interviewees experienced this outcome</t>
  </si>
  <si>
    <t>12 out of 26 (46%) interviewees experienced this outcome</t>
  </si>
  <si>
    <t xml:space="preserve">Semi structured interviews with 10 indviduals </t>
  </si>
  <si>
    <t>6 (60%) interviewees experienced this outcome</t>
  </si>
  <si>
    <t>Average cost of three mindfullness programmmes in Co. Wexford</t>
  </si>
  <si>
    <t>Semi structured interviews and survey with 15 key stakeholders (11 of which were frontline providers)</t>
  </si>
  <si>
    <t>8 of 11 frontline service providers experienced this outcome</t>
  </si>
  <si>
    <t>5 out of 5 (100%) interviewees experienced this outcome</t>
  </si>
  <si>
    <t>Semi structured interviews and survey with four key stakeholders</t>
  </si>
  <si>
    <t>Assessment based on data from line 11 of the impact map in relation to self harm</t>
  </si>
  <si>
    <t>Details on how quantity was calcuated</t>
  </si>
  <si>
    <t>19 out of 26 (73%) interviewees experienced this outcome</t>
  </si>
  <si>
    <t>3 out of 26 (12%) interviewees experienced this outcome</t>
  </si>
  <si>
    <t>18 out of 26 (69%) interviewees experienced this outcome</t>
  </si>
  <si>
    <t>Number of interviewees who experienced a reduction in isolation</t>
  </si>
  <si>
    <t>Number of interviewees who experienced a reduction in stress or worry</t>
  </si>
  <si>
    <t>Number of services reporting a reduction in staff hours due to SHIP</t>
  </si>
  <si>
    <t>Number of services reporting a reduction in staff stress</t>
  </si>
  <si>
    <t>Research into likelihood of repetition of self harm</t>
  </si>
  <si>
    <t>Number of services reporting a saving in staff time</t>
  </si>
  <si>
    <t>26 semi structured 40 minute interviews and CORE-OM outcome analysis with 80 of 249 clients</t>
  </si>
  <si>
    <t xml:space="preserve">3 out of 4 (75%) service managers stated that this outcome was relevant for their service. </t>
  </si>
  <si>
    <t>Number of interviewees who experienced an improvement in mental health, cross referenced with CORE-OM benchmarked assessmentto ensure figures of interviews were reflective of those in the validated tool</t>
  </si>
</sst>
</file>

<file path=xl/styles.xml><?xml version="1.0" encoding="utf-8"?>
<styleSheet xmlns="http://schemas.openxmlformats.org/spreadsheetml/2006/main">
  <numFmts count="2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%"/>
    <numFmt numFmtId="174" formatCode="0.0"/>
    <numFmt numFmtId="175" formatCode="#,##0.0_ ;[Red]\-#,##0.0\ "/>
    <numFmt numFmtId="176" formatCode="[$€-2]\ #,##0.00_);[Red]\([$€-2]\ #,##0.00\)"/>
    <numFmt numFmtId="177" formatCode="&quot;£&quot;#,##0"/>
    <numFmt numFmtId="178" formatCode="&quot;£&quot;#,##0.00"/>
    <numFmt numFmtId="179" formatCode="#,##0.0"/>
    <numFmt numFmtId="180" formatCode="_-[$€-2]\ * #,##0.00_-;\-[$€-2]\ * #,##0.00_-;_-[$€-2]\ * &quot;-&quot;??_-;_-@_-"/>
  </numFmts>
  <fonts count="65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0"/>
      <name val="Century Gothic"/>
      <family val="0"/>
    </font>
    <font>
      <b/>
      <sz val="10"/>
      <name val="Century Gothic"/>
      <family val="0"/>
    </font>
    <font>
      <sz val="14"/>
      <name val="Century Gothic"/>
      <family val="0"/>
    </font>
    <font>
      <b/>
      <sz val="12"/>
      <name val="Century Gothic"/>
      <family val="0"/>
    </font>
    <font>
      <sz val="12"/>
      <name val="Century Goth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3"/>
      <color indexed="10"/>
      <name val="Calibri"/>
      <family val="2"/>
    </font>
    <font>
      <b/>
      <sz val="13"/>
      <color indexed="9"/>
      <name val="Times New Roman"/>
      <family val="1"/>
    </font>
    <font>
      <b/>
      <sz val="12"/>
      <color indexed="9"/>
      <name val="Century Gothic"/>
      <family val="0"/>
    </font>
    <font>
      <sz val="10"/>
      <color indexed="9"/>
      <name val="Century Gothic"/>
      <family val="0"/>
    </font>
    <font>
      <b/>
      <sz val="14"/>
      <color indexed="9"/>
      <name val="Century Gothic"/>
      <family val="0"/>
    </font>
    <font>
      <b/>
      <sz val="12"/>
      <color indexed="9"/>
      <name val="Times New Roman"/>
      <family val="1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3"/>
      <color rgb="FFFF0000"/>
      <name val="Calibri"/>
      <family val="2"/>
    </font>
    <font>
      <b/>
      <sz val="13"/>
      <color theme="0"/>
      <name val="Times New Roman"/>
      <family val="1"/>
    </font>
    <font>
      <b/>
      <sz val="12"/>
      <color theme="0"/>
      <name val="Century Gothic"/>
      <family val="0"/>
    </font>
    <font>
      <sz val="10"/>
      <color theme="0"/>
      <name val="Century Gothic"/>
      <family val="0"/>
    </font>
    <font>
      <b/>
      <sz val="14"/>
      <color theme="0"/>
      <name val="Century Gothic"/>
      <family val="0"/>
    </font>
    <font>
      <sz val="14"/>
      <color theme="0"/>
      <name val="Arial"/>
      <family val="2"/>
    </font>
    <font>
      <b/>
      <sz val="12"/>
      <color theme="0"/>
      <name val="Times New Roman"/>
      <family val="1"/>
    </font>
    <font>
      <b/>
      <sz val="14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6CCBE"/>
        <bgColor indexed="64"/>
      </patternFill>
    </fill>
    <fill>
      <patternFill patternType="solid">
        <fgColor rgb="FFF2007F"/>
        <bgColor indexed="64"/>
      </patternFill>
    </fill>
    <fill>
      <patternFill patternType="solid">
        <fgColor rgb="FFF6006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E1E2D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ED230"/>
        <bgColor indexed="64"/>
      </patternFill>
    </fill>
    <fill>
      <patternFill patternType="solid">
        <fgColor theme="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6CCBE"/>
      </left>
      <right style="thin">
        <color rgb="FF06CCBE"/>
      </right>
      <top style="thin">
        <color rgb="FF06CCBE"/>
      </top>
      <bottom style="thin">
        <color rgb="FF06CCBE"/>
      </bottom>
    </border>
    <border>
      <left>
        <color indexed="63"/>
      </left>
      <right>
        <color indexed="63"/>
      </right>
      <top style="thin">
        <color rgb="FF06CCBE"/>
      </top>
      <bottom>
        <color indexed="63"/>
      </bottom>
    </border>
    <border>
      <left>
        <color indexed="63"/>
      </left>
      <right>
        <color indexed="63"/>
      </right>
      <top style="thin">
        <color rgb="FF06CCBE"/>
      </top>
      <bottom style="thin">
        <color rgb="FF06CCBE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 diagonalUp="1">
      <left>
        <color indexed="63"/>
      </left>
      <right>
        <color indexed="63"/>
      </right>
      <top style="thin">
        <color theme="0"/>
      </top>
      <bottom style="thin">
        <color theme="0"/>
      </bottom>
      <diagonal style="thin">
        <color theme="0"/>
      </diagonal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medium">
        <color rgb="FF06CCBE"/>
      </left>
      <right style="medium">
        <color rgb="FF06CCBE"/>
      </right>
      <top style="medium">
        <color rgb="FF06CCBE"/>
      </top>
      <bottom style="medium">
        <color rgb="FF06CCBE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6CCBE"/>
      </bottom>
    </border>
    <border>
      <left style="thin">
        <color rgb="FF06CCBE"/>
      </left>
      <right>
        <color indexed="63"/>
      </right>
      <top style="thin">
        <color rgb="FF06CCBE"/>
      </top>
      <bottom style="thin">
        <color rgb="FF06CCBE"/>
      </bottom>
    </border>
    <border>
      <left>
        <color indexed="63"/>
      </left>
      <right style="thin">
        <color theme="0"/>
      </right>
      <top style="thin">
        <color rgb="FF06CCBE"/>
      </top>
      <bottom style="thin">
        <color rgb="FF06CCBE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rgb="FF06CCBE"/>
      </right>
      <top style="thin">
        <color rgb="FF06CCBE"/>
      </top>
      <bottom style="thin">
        <color rgb="FF06CCBE"/>
      </bottom>
    </border>
    <border>
      <left style="thin">
        <color rgb="FF06CCBE"/>
      </left>
      <right style="thin">
        <color theme="0"/>
      </right>
      <top style="thin">
        <color rgb="FF06CCBE"/>
      </top>
      <bottom>
        <color indexed="63"/>
      </bottom>
    </border>
    <border>
      <left style="thin">
        <color rgb="FF06CCBE"/>
      </left>
      <right style="thin">
        <color theme="0"/>
      </right>
      <top>
        <color indexed="63"/>
      </top>
      <bottom style="thin">
        <color rgb="FF06CCBE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6CCBE"/>
      </left>
      <right style="thin"/>
      <top style="thin"/>
      <bottom>
        <color indexed="63"/>
      </bottom>
    </border>
    <border>
      <left style="medium">
        <color rgb="FF06CCBE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rgb="FF06CCBE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>
        <color rgb="FF06CCBE"/>
      </right>
      <top style="thin"/>
      <bottom>
        <color indexed="63"/>
      </bottom>
    </border>
    <border>
      <left style="thin"/>
      <right style="medium">
        <color rgb="FF06CCBE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55" fillId="33" borderId="0" xfId="0" applyFont="1" applyFill="1" applyAlignment="1" applyProtection="1">
      <alignment horizontal="center" vertical="center" wrapText="1"/>
      <protection locked="0"/>
    </xf>
    <xf numFmtId="0" fontId="55" fillId="33" borderId="0" xfId="0" applyFont="1" applyFill="1" applyBorder="1" applyAlignment="1" applyProtection="1">
      <alignment horizontal="center" vertical="center" wrapText="1"/>
      <protection locked="0"/>
    </xf>
    <xf numFmtId="0" fontId="55" fillId="33" borderId="0" xfId="0" applyFont="1" applyFill="1" applyAlignment="1">
      <alignment horizontal="center" vertical="center" wrapText="1"/>
    </xf>
    <xf numFmtId="178" fontId="55" fillId="33" borderId="0" xfId="0" applyNumberFormat="1" applyFont="1" applyFill="1" applyAlignment="1" applyProtection="1">
      <alignment horizontal="center" vertical="center" wrapText="1"/>
      <protection locked="0"/>
    </xf>
    <xf numFmtId="0" fontId="56" fillId="33" borderId="0" xfId="0" applyFont="1" applyFill="1" applyAlignment="1">
      <alignment horizontal="center"/>
    </xf>
    <xf numFmtId="0" fontId="0" fillId="33" borderId="0" xfId="0" applyFont="1" applyFill="1" applyAlignment="1">
      <alignment wrapText="1"/>
    </xf>
    <xf numFmtId="178" fontId="0" fillId="33" borderId="0" xfId="0" applyNumberFormat="1" applyFont="1" applyFill="1" applyAlignment="1">
      <alignment wrapText="1"/>
    </xf>
    <xf numFmtId="0" fontId="0" fillId="33" borderId="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56" fillId="33" borderId="11" xfId="0" applyFont="1" applyFill="1" applyBorder="1" applyAlignment="1">
      <alignment horizontal="center"/>
    </xf>
    <xf numFmtId="0" fontId="56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wrapText="1"/>
    </xf>
    <xf numFmtId="178" fontId="2" fillId="33" borderId="12" xfId="0" applyNumberFormat="1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3" fillId="34" borderId="11" xfId="0" applyFont="1" applyFill="1" applyBorder="1" applyAlignment="1">
      <alignment vertical="top" textRotation="90" wrapText="1"/>
    </xf>
    <xf numFmtId="0" fontId="3" fillId="34" borderId="0" xfId="0" applyFont="1" applyFill="1" applyBorder="1" applyAlignment="1">
      <alignment vertical="top" textRotation="90" wrapText="1"/>
    </xf>
    <xf numFmtId="0" fontId="3" fillId="0" borderId="11" xfId="0" applyFont="1" applyBorder="1" applyAlignment="1">
      <alignment/>
    </xf>
    <xf numFmtId="0" fontId="57" fillId="33" borderId="0" xfId="0" applyFont="1" applyFill="1" applyAlignment="1" applyProtection="1">
      <alignment horizontal="left" vertical="center"/>
      <protection locked="0"/>
    </xf>
    <xf numFmtId="0" fontId="58" fillId="35" borderId="13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1" fillId="0" borderId="14" xfId="0" applyFont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55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>
      <alignment wrapText="1"/>
    </xf>
    <xf numFmtId="0" fontId="3" fillId="0" borderId="14" xfId="0" applyFont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6" fillId="35" borderId="0" xfId="0" applyFont="1" applyFill="1" applyAlignment="1">
      <alignment wrapText="1"/>
    </xf>
    <xf numFmtId="180" fontId="6" fillId="35" borderId="0" xfId="0" applyNumberFormat="1" applyFont="1" applyFill="1" applyAlignment="1">
      <alignment wrapText="1"/>
    </xf>
    <xf numFmtId="0" fontId="6" fillId="0" borderId="15" xfId="0" applyFont="1" applyFill="1" applyBorder="1" applyAlignment="1">
      <alignment wrapText="1"/>
    </xf>
    <xf numFmtId="178" fontId="6" fillId="35" borderId="0" xfId="0" applyNumberFormat="1" applyFont="1" applyFill="1" applyAlignment="1">
      <alignment wrapText="1"/>
    </xf>
    <xf numFmtId="0" fontId="6" fillId="33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59" fillId="33" borderId="0" xfId="0" applyFont="1" applyFill="1" applyAlignment="1">
      <alignment horizontal="center"/>
    </xf>
    <xf numFmtId="0" fontId="4" fillId="33" borderId="0" xfId="0" applyFont="1" applyFill="1" applyAlignment="1">
      <alignment wrapText="1"/>
    </xf>
    <xf numFmtId="180" fontId="4" fillId="33" borderId="0" xfId="0" applyNumberFormat="1" applyFont="1" applyFill="1" applyAlignment="1">
      <alignment wrapText="1"/>
    </xf>
    <xf numFmtId="0" fontId="4" fillId="0" borderId="15" xfId="0" applyFont="1" applyFill="1" applyBorder="1" applyAlignment="1">
      <alignment wrapText="1"/>
    </xf>
    <xf numFmtId="178" fontId="4" fillId="33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60" fillId="33" borderId="0" xfId="0" applyFont="1" applyFill="1" applyAlignment="1" applyProtection="1">
      <alignment horizontal="center" vertical="center" wrapText="1"/>
      <protection locked="0"/>
    </xf>
    <xf numFmtId="178" fontId="60" fillId="33" borderId="0" xfId="0" applyNumberFormat="1" applyFont="1" applyFill="1" applyAlignment="1" applyProtection="1">
      <alignment horizontal="center" vertical="center" wrapText="1"/>
      <protection locked="0"/>
    </xf>
    <xf numFmtId="180" fontId="60" fillId="33" borderId="0" xfId="0" applyNumberFormat="1" applyFont="1" applyFill="1" applyAlignment="1" applyProtection="1">
      <alignment horizontal="center" vertical="center" wrapText="1"/>
      <protection locked="0"/>
    </xf>
    <xf numFmtId="0" fontId="60" fillId="0" borderId="15" xfId="0" applyFont="1" applyFill="1" applyBorder="1" applyAlignment="1" applyProtection="1">
      <alignment horizontal="center" vertical="center" wrapText="1"/>
      <protection locked="0"/>
    </xf>
    <xf numFmtId="178" fontId="60" fillId="33" borderId="0" xfId="0" applyNumberFormat="1" applyFont="1" applyFill="1" applyAlignment="1">
      <alignment horizontal="center" vertical="center" wrapText="1"/>
    </xf>
    <xf numFmtId="0" fontId="60" fillId="33" borderId="0" xfId="0" applyFont="1" applyFill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0" fontId="7" fillId="36" borderId="0" xfId="0" applyFont="1" applyFill="1" applyAlignment="1" applyProtection="1">
      <alignment vertical="center" wrapText="1"/>
      <protection locked="0"/>
    </xf>
    <xf numFmtId="178" fontId="7" fillId="37" borderId="0" xfId="0" applyNumberFormat="1" applyFont="1" applyFill="1" applyAlignment="1" applyProtection="1">
      <alignment vertical="center" wrapText="1"/>
      <protection locked="0"/>
    </xf>
    <xf numFmtId="0" fontId="7" fillId="37" borderId="0" xfId="0" applyFont="1" applyFill="1" applyAlignment="1" applyProtection="1">
      <alignment vertical="center" wrapText="1"/>
      <protection locked="0"/>
    </xf>
    <xf numFmtId="0" fontId="7" fillId="35" borderId="0" xfId="0" applyFont="1" applyFill="1" applyAlignment="1" applyProtection="1">
      <alignment vertical="center" wrapText="1"/>
      <protection locked="0"/>
    </xf>
    <xf numFmtId="180" fontId="7" fillId="35" borderId="0" xfId="0" applyNumberFormat="1" applyFont="1" applyFill="1" applyAlignment="1" applyProtection="1">
      <alignment vertical="center" wrapText="1"/>
      <protection locked="0"/>
    </xf>
    <xf numFmtId="0" fontId="7" fillId="38" borderId="0" xfId="0" applyFont="1" applyFill="1" applyAlignment="1" applyProtection="1">
      <alignment vertical="center" wrapText="1"/>
      <protection locked="0"/>
    </xf>
    <xf numFmtId="180" fontId="7" fillId="38" borderId="0" xfId="0" applyNumberFormat="1" applyFont="1" applyFill="1" applyAlignment="1" applyProtection="1">
      <alignment vertical="center" wrapText="1"/>
      <protection locked="0"/>
    </xf>
    <xf numFmtId="0" fontId="7" fillId="0" borderId="15" xfId="0" applyFont="1" applyFill="1" applyBorder="1" applyAlignment="1" applyProtection="1">
      <alignment vertical="center" wrapText="1"/>
      <protection locked="0"/>
    </xf>
    <xf numFmtId="0" fontId="7" fillId="39" borderId="0" xfId="0" applyFont="1" applyFill="1" applyAlignment="1" applyProtection="1">
      <alignment vertical="center" wrapText="1"/>
      <protection locked="0"/>
    </xf>
    <xf numFmtId="178" fontId="7" fillId="39" borderId="0" xfId="0" applyNumberFormat="1" applyFont="1" applyFill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40" borderId="16" xfId="0" applyFont="1" applyFill="1" applyBorder="1" applyAlignment="1" applyProtection="1">
      <alignment horizontal="left" vertical="center" wrapText="1"/>
      <protection locked="0"/>
    </xf>
    <xf numFmtId="0" fontId="7" fillId="40" borderId="17" xfId="0" applyFont="1" applyFill="1" applyBorder="1" applyAlignment="1" applyProtection="1">
      <alignment horizontal="left" vertical="top" wrapText="1"/>
      <protection locked="0"/>
    </xf>
    <xf numFmtId="0" fontId="7" fillId="40" borderId="16" xfId="0" applyFont="1" applyFill="1" applyBorder="1" applyAlignment="1" applyProtection="1">
      <alignment horizontal="left" vertical="top" wrapText="1"/>
      <protection locked="0"/>
    </xf>
    <xf numFmtId="180" fontId="7" fillId="40" borderId="16" xfId="0" applyNumberFormat="1" applyFont="1" applyFill="1" applyBorder="1" applyAlignment="1" applyProtection="1">
      <alignment horizontal="left" vertical="top" wrapText="1"/>
      <protection locked="0"/>
    </xf>
    <xf numFmtId="0" fontId="7" fillId="0" borderId="18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40" borderId="0" xfId="0" applyFont="1" applyFill="1" applyAlignment="1">
      <alignment horizontal="left" vertical="center" wrapText="1"/>
    </xf>
    <xf numFmtId="0" fontId="4" fillId="40" borderId="19" xfId="0" applyFont="1" applyFill="1" applyBorder="1" applyAlignment="1" applyProtection="1">
      <alignment horizontal="left" vertical="top" wrapText="1"/>
      <protection locked="0"/>
    </xf>
    <xf numFmtId="0" fontId="4" fillId="40" borderId="19" xfId="0" applyFont="1" applyFill="1" applyBorder="1" applyAlignment="1" applyProtection="1">
      <alignment horizontal="center" vertical="top" wrapText="1"/>
      <protection locked="0"/>
    </xf>
    <xf numFmtId="180" fontId="4" fillId="40" borderId="19" xfId="0" applyNumberFormat="1" applyFont="1" applyFill="1" applyBorder="1" applyAlignment="1" applyProtection="1">
      <alignment horizontal="left" vertical="top" wrapText="1"/>
      <protection locked="0"/>
    </xf>
    <xf numFmtId="0" fontId="4" fillId="0" borderId="15" xfId="0" applyFont="1" applyFill="1" applyBorder="1" applyAlignment="1" applyProtection="1">
      <alignment horizontal="left" vertical="top" wrapText="1"/>
      <protection locked="0"/>
    </xf>
    <xf numFmtId="173" fontId="4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40" borderId="0" xfId="0" applyFont="1" applyFill="1" applyAlignment="1">
      <alignment horizontal="left" vertical="top" wrapText="1"/>
    </xf>
    <xf numFmtId="0" fontId="7" fillId="40" borderId="20" xfId="0" applyFont="1" applyFill="1" applyBorder="1" applyAlignment="1" applyProtection="1">
      <alignment horizontal="right" vertical="top" wrapText="1"/>
      <protection locked="0"/>
    </xf>
    <xf numFmtId="178" fontId="7" fillId="40" borderId="20" xfId="0" applyNumberFormat="1" applyFont="1" applyFill="1" applyBorder="1" applyAlignment="1">
      <alignment horizontal="right" vertical="top" wrapText="1"/>
    </xf>
    <xf numFmtId="0" fontId="4" fillId="0" borderId="21" xfId="0" applyFont="1" applyBorder="1" applyAlignment="1" applyProtection="1">
      <alignment vertical="center" wrapText="1"/>
      <protection locked="0"/>
    </xf>
    <xf numFmtId="180" fontId="4" fillId="0" borderId="21" xfId="0" applyNumberFormat="1" applyFont="1" applyBorder="1" applyAlignment="1" applyProtection="1">
      <alignment vertical="center" wrapText="1"/>
      <protection locked="0"/>
    </xf>
    <xf numFmtId="9" fontId="4" fillId="0" borderId="21" xfId="0" applyNumberFormat="1" applyFont="1" applyBorder="1" applyAlignment="1" applyProtection="1">
      <alignment horizontal="center" vertical="center" wrapText="1"/>
      <protection locked="0"/>
    </xf>
    <xf numFmtId="180" fontId="4" fillId="0" borderId="20" xfId="0" applyNumberFormat="1" applyFont="1" applyBorder="1" applyAlignment="1">
      <alignment vertical="center" wrapText="1"/>
    </xf>
    <xf numFmtId="178" fontId="4" fillId="0" borderId="18" xfId="0" applyNumberFormat="1" applyFont="1" applyFill="1" applyBorder="1" applyAlignment="1" applyProtection="1">
      <alignment vertical="center" wrapText="1"/>
      <protection locked="0"/>
    </xf>
    <xf numFmtId="180" fontId="4" fillId="0" borderId="20" xfId="0" applyNumberFormat="1" applyFont="1" applyBorder="1" applyAlignment="1" applyProtection="1">
      <alignment vertical="center" wrapText="1"/>
      <protection/>
    </xf>
    <xf numFmtId="0" fontId="4" fillId="33" borderId="0" xfId="0" applyFont="1" applyFill="1" applyAlignment="1" applyProtection="1">
      <alignment vertical="center" wrapText="1"/>
      <protection locked="0"/>
    </xf>
    <xf numFmtId="0" fontId="4" fillId="33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20" xfId="0" applyFont="1" applyBorder="1" applyAlignment="1" applyProtection="1">
      <alignment vertical="center" wrapText="1"/>
      <protection locked="0"/>
    </xf>
    <xf numFmtId="180" fontId="4" fillId="0" borderId="20" xfId="0" applyNumberFormat="1" applyFont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180" fontId="4" fillId="0" borderId="2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wrapText="1"/>
    </xf>
    <xf numFmtId="180" fontId="4" fillId="0" borderId="0" xfId="0" applyNumberFormat="1" applyFont="1" applyAlignment="1">
      <alignment wrapText="1"/>
    </xf>
    <xf numFmtId="0" fontId="4" fillId="0" borderId="0" xfId="0" applyFont="1" applyAlignment="1">
      <alignment horizontal="center" wrapText="1"/>
    </xf>
    <xf numFmtId="178" fontId="4" fillId="0" borderId="15" xfId="0" applyNumberFormat="1" applyFont="1" applyFill="1" applyBorder="1" applyAlignment="1">
      <alignment wrapText="1"/>
    </xf>
    <xf numFmtId="180" fontId="4" fillId="0" borderId="0" xfId="0" applyNumberFormat="1" applyFont="1" applyAlignment="1" applyProtection="1">
      <alignment wrapText="1"/>
      <protection/>
    </xf>
    <xf numFmtId="0" fontId="4" fillId="0" borderId="20" xfId="0" applyFont="1" applyBorder="1" applyAlignment="1">
      <alignment wrapText="1"/>
    </xf>
    <xf numFmtId="180" fontId="4" fillId="0" borderId="20" xfId="0" applyNumberFormat="1" applyFont="1" applyBorder="1" applyAlignment="1">
      <alignment wrapText="1"/>
    </xf>
    <xf numFmtId="0" fontId="4" fillId="0" borderId="20" xfId="0" applyFont="1" applyBorder="1" applyAlignment="1">
      <alignment horizontal="center" wrapText="1"/>
    </xf>
    <xf numFmtId="180" fontId="4" fillId="0" borderId="20" xfId="0" applyNumberFormat="1" applyFont="1" applyBorder="1" applyAlignment="1" applyProtection="1">
      <alignment wrapText="1"/>
      <protection/>
    </xf>
    <xf numFmtId="178" fontId="4" fillId="0" borderId="0" xfId="0" applyNumberFormat="1" applyFont="1" applyAlignment="1">
      <alignment wrapText="1"/>
    </xf>
    <xf numFmtId="0" fontId="4" fillId="0" borderId="22" xfId="0" applyFont="1" applyFill="1" applyBorder="1" applyAlignment="1">
      <alignment wrapText="1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wrapText="1"/>
    </xf>
    <xf numFmtId="180" fontId="4" fillId="0" borderId="24" xfId="0" applyNumberFormat="1" applyFont="1" applyBorder="1" applyAlignment="1">
      <alignment wrapText="1"/>
    </xf>
    <xf numFmtId="0" fontId="4" fillId="0" borderId="24" xfId="0" applyFont="1" applyFill="1" applyBorder="1" applyAlignment="1">
      <alignment wrapText="1"/>
    </xf>
    <xf numFmtId="180" fontId="4" fillId="0" borderId="25" xfId="0" applyNumberFormat="1" applyFont="1" applyBorder="1" applyAlignment="1" applyProtection="1">
      <alignment wrapText="1"/>
      <protection/>
    </xf>
    <xf numFmtId="180" fontId="4" fillId="0" borderId="26" xfId="0" applyNumberFormat="1" applyFont="1" applyBorder="1" applyAlignment="1" applyProtection="1">
      <alignment wrapText="1"/>
      <protection/>
    </xf>
    <xf numFmtId="174" fontId="4" fillId="41" borderId="27" xfId="0" applyNumberFormat="1" applyFont="1" applyFill="1" applyBorder="1" applyAlignment="1" applyProtection="1">
      <alignment/>
      <protection/>
    </xf>
    <xf numFmtId="0" fontId="4" fillId="0" borderId="28" xfId="0" applyFont="1" applyBorder="1" applyAlignment="1">
      <alignment wrapText="1"/>
    </xf>
    <xf numFmtId="180" fontId="4" fillId="0" borderId="28" xfId="0" applyNumberFormat="1" applyFont="1" applyBorder="1" applyAlignment="1">
      <alignment wrapText="1"/>
    </xf>
    <xf numFmtId="0" fontId="4" fillId="0" borderId="28" xfId="0" applyFont="1" applyFill="1" applyBorder="1" applyAlignment="1">
      <alignment wrapText="1"/>
    </xf>
    <xf numFmtId="180" fontId="4" fillId="41" borderId="28" xfId="0" applyNumberFormat="1" applyFont="1" applyFill="1" applyBorder="1" applyAlignment="1" applyProtection="1">
      <alignment wrapText="1"/>
      <protection/>
    </xf>
    <xf numFmtId="180" fontId="4" fillId="0" borderId="29" xfId="0" applyNumberFormat="1" applyFont="1" applyBorder="1" applyAlignment="1" applyProtection="1">
      <alignment horizontal="right" vertical="center" wrapText="1"/>
      <protection/>
    </xf>
    <xf numFmtId="174" fontId="4" fillId="41" borderId="30" xfId="0" applyNumberFormat="1" applyFont="1" applyFill="1" applyBorder="1" applyAlignment="1" applyProtection="1">
      <alignment/>
      <protection/>
    </xf>
    <xf numFmtId="0" fontId="4" fillId="0" borderId="31" xfId="0" applyFont="1" applyBorder="1" applyAlignment="1">
      <alignment wrapText="1"/>
    </xf>
    <xf numFmtId="180" fontId="4" fillId="0" borderId="31" xfId="0" applyNumberFormat="1" applyFont="1" applyBorder="1" applyAlignment="1">
      <alignment wrapText="1"/>
    </xf>
    <xf numFmtId="0" fontId="4" fillId="0" borderId="31" xfId="0" applyFont="1" applyFill="1" applyBorder="1" applyAlignment="1">
      <alignment wrapText="1"/>
    </xf>
    <xf numFmtId="180" fontId="4" fillId="41" borderId="31" xfId="0" applyNumberFormat="1" applyFont="1" applyFill="1" applyBorder="1" applyAlignment="1" applyProtection="1">
      <alignment wrapText="1"/>
      <protection/>
    </xf>
    <xf numFmtId="180" fontId="4" fillId="0" borderId="32" xfId="0" applyNumberFormat="1" applyFont="1" applyBorder="1" applyAlignment="1" applyProtection="1">
      <alignment horizontal="right" vertical="center" wrapText="1"/>
      <protection/>
    </xf>
    <xf numFmtId="0" fontId="4" fillId="0" borderId="33" xfId="0" applyFont="1" applyFill="1" applyBorder="1" applyAlignment="1">
      <alignment wrapText="1"/>
    </xf>
    <xf numFmtId="0" fontId="4" fillId="0" borderId="0" xfId="0" applyFont="1" applyAlignment="1">
      <alignment/>
    </xf>
    <xf numFmtId="178" fontId="4" fillId="0" borderId="0" xfId="0" applyNumberFormat="1" applyFont="1" applyAlignment="1" applyProtection="1">
      <alignment wrapText="1"/>
      <protection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59" fillId="33" borderId="0" xfId="0" applyFont="1" applyFill="1" applyAlignment="1">
      <alignment horizontal="left"/>
    </xf>
    <xf numFmtId="0" fontId="7" fillId="42" borderId="0" xfId="0" applyFont="1" applyFill="1" applyAlignment="1" applyProtection="1">
      <alignment horizontal="left" vertical="center"/>
      <protection locked="0"/>
    </xf>
    <xf numFmtId="0" fontId="61" fillId="43" borderId="0" xfId="0" applyFont="1" applyFill="1" applyAlignment="1" applyProtection="1">
      <alignment horizontal="left" vertical="center"/>
      <protection locked="0"/>
    </xf>
    <xf numFmtId="0" fontId="61" fillId="33" borderId="0" xfId="0" applyFont="1" applyFill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4" fillId="40" borderId="19" xfId="0" applyFont="1" applyFill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7" fillId="37" borderId="0" xfId="0" applyFont="1" applyFill="1" applyAlignment="1" applyProtection="1">
      <alignment horizontal="center" vertical="center" wrapText="1"/>
      <protection locked="0"/>
    </xf>
    <xf numFmtId="0" fontId="7" fillId="40" borderId="34" xfId="0" applyFont="1" applyFill="1" applyBorder="1" applyAlignment="1" applyProtection="1">
      <alignment horizontal="center" vertical="center" wrapText="1"/>
      <protection locked="0"/>
    </xf>
    <xf numFmtId="0" fontId="62" fillId="43" borderId="35" xfId="0" applyFont="1" applyFill="1" applyBorder="1" applyAlignment="1" applyProtection="1">
      <alignment horizontal="left" vertical="center"/>
      <protection locked="0"/>
    </xf>
    <xf numFmtId="0" fontId="63" fillId="0" borderId="36" xfId="0" applyFont="1" applyFill="1" applyBorder="1" applyAlignment="1">
      <alignment horizontal="left" vertical="center" wrapText="1"/>
    </xf>
    <xf numFmtId="0" fontId="63" fillId="0" borderId="12" xfId="0" applyFont="1" applyFill="1" applyBorder="1" applyAlignment="1">
      <alignment horizontal="left" vertical="center" wrapText="1"/>
    </xf>
    <xf numFmtId="0" fontId="63" fillId="0" borderId="37" xfId="0" applyFont="1" applyFill="1" applyBorder="1" applyAlignment="1">
      <alignment horizontal="left" vertical="center" wrapText="1"/>
    </xf>
    <xf numFmtId="0" fontId="64" fillId="35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63" fillId="33" borderId="35" xfId="0" applyFont="1" applyFill="1" applyBorder="1" applyAlignment="1">
      <alignment horizontal="left" vertical="center" wrapText="1"/>
    </xf>
    <xf numFmtId="0" fontId="63" fillId="33" borderId="0" xfId="0" applyFont="1" applyFill="1" applyBorder="1" applyAlignment="1">
      <alignment horizontal="left" vertical="center" wrapText="1"/>
    </xf>
    <xf numFmtId="0" fontId="63" fillId="35" borderId="38" xfId="0" applyFont="1" applyFill="1" applyBorder="1" applyAlignment="1">
      <alignment horizontal="left" vertical="center" wrapText="1"/>
    </xf>
    <xf numFmtId="0" fontId="58" fillId="35" borderId="38" xfId="0" applyFont="1" applyFill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34" borderId="39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36" xfId="0" applyFont="1" applyFill="1" applyBorder="1" applyAlignment="1">
      <alignment horizontal="left" vertical="center" wrapText="1"/>
    </xf>
    <xf numFmtId="0" fontId="58" fillId="35" borderId="40" xfId="0" applyFont="1" applyFill="1" applyBorder="1" applyAlignment="1">
      <alignment horizontal="left" vertical="center" wrapText="1"/>
    </xf>
    <xf numFmtId="0" fontId="58" fillId="35" borderId="41" xfId="0" applyFont="1" applyFill="1" applyBorder="1" applyAlignment="1">
      <alignment horizontal="left" vertical="center" wrapText="1"/>
    </xf>
    <xf numFmtId="0" fontId="58" fillId="35" borderId="38" xfId="0" applyFont="1" applyFill="1" applyBorder="1" applyAlignment="1">
      <alignment horizontal="left" vertical="center"/>
    </xf>
    <xf numFmtId="0" fontId="3" fillId="34" borderId="39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3" fillId="34" borderId="36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vertical="top" wrapText="1"/>
    </xf>
    <xf numFmtId="0" fontId="3" fillId="34" borderId="0" xfId="0" applyFont="1" applyFill="1" applyBorder="1" applyAlignment="1">
      <alignment vertical="top" wrapText="1"/>
    </xf>
    <xf numFmtId="0" fontId="3" fillId="34" borderId="0" xfId="0" applyFont="1" applyFill="1" applyBorder="1" applyAlignment="1">
      <alignment vertical="top" textRotation="90" wrapText="1"/>
    </xf>
    <xf numFmtId="0" fontId="3" fillId="34" borderId="11" xfId="0" applyFont="1" applyFill="1" applyBorder="1" applyAlignment="1">
      <alignment vertical="top" textRotation="90" wrapText="1"/>
    </xf>
    <xf numFmtId="0" fontId="58" fillId="35" borderId="13" xfId="0" applyFont="1" applyFill="1" applyBorder="1" applyAlignment="1">
      <alignment horizontal="left" vertical="center" wrapText="1"/>
    </xf>
    <xf numFmtId="0" fontId="58" fillId="35" borderId="42" xfId="0" applyFont="1" applyFill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63" fillId="35" borderId="13" xfId="0" applyFont="1" applyFill="1" applyBorder="1" applyAlignment="1">
      <alignment horizontal="left" vertical="center" wrapText="1"/>
    </xf>
    <xf numFmtId="0" fontId="63" fillId="35" borderId="15" xfId="0" applyFont="1" applyFill="1" applyBorder="1" applyAlignment="1">
      <alignment horizontal="left" vertical="center" wrapText="1"/>
    </xf>
    <xf numFmtId="0" fontId="63" fillId="35" borderId="42" xfId="0" applyFont="1" applyFill="1" applyBorder="1" applyAlignment="1">
      <alignment horizontal="left" vertical="center" wrapText="1"/>
    </xf>
    <xf numFmtId="0" fontId="7" fillId="40" borderId="43" xfId="0" applyFont="1" applyFill="1" applyBorder="1" applyAlignment="1" applyProtection="1">
      <alignment horizontal="left" vertical="top" wrapText="1"/>
      <protection locked="0"/>
    </xf>
    <xf numFmtId="0" fontId="7" fillId="40" borderId="44" xfId="0" applyFont="1" applyFill="1" applyBorder="1" applyAlignment="1" applyProtection="1">
      <alignment horizontal="left" vertical="top" wrapText="1"/>
      <protection locked="0"/>
    </xf>
    <xf numFmtId="0" fontId="4" fillId="40" borderId="45" xfId="0" applyFont="1" applyFill="1" applyBorder="1" applyAlignment="1" applyProtection="1">
      <alignment horizontal="left" vertical="top" wrapText="1"/>
      <protection locked="0"/>
    </xf>
    <xf numFmtId="0" fontId="4" fillId="40" borderId="46" xfId="0" applyFont="1" applyFill="1" applyBorder="1" applyAlignment="1" applyProtection="1">
      <alignment horizontal="left" vertical="top" wrapText="1"/>
      <protection locked="0"/>
    </xf>
    <xf numFmtId="180" fontId="4" fillId="40" borderId="16" xfId="0" applyNumberFormat="1" applyFont="1" applyFill="1" applyBorder="1" applyAlignment="1" applyProtection="1">
      <alignment horizontal="left" vertical="top" wrapText="1"/>
      <protection locked="0"/>
    </xf>
    <xf numFmtId="180" fontId="4" fillId="40" borderId="47" xfId="0" applyNumberFormat="1" applyFont="1" applyFill="1" applyBorder="1" applyAlignment="1" applyProtection="1">
      <alignment horizontal="left" vertical="top" wrapText="1"/>
      <protection locked="0"/>
    </xf>
    <xf numFmtId="0" fontId="7" fillId="40" borderId="43" xfId="0" applyFont="1" applyFill="1" applyBorder="1" applyAlignment="1" applyProtection="1">
      <alignment horizontal="left" vertical="center"/>
      <protection locked="0"/>
    </xf>
    <xf numFmtId="0" fontId="7" fillId="40" borderId="28" xfId="0" applyFont="1" applyFill="1" applyBorder="1" applyAlignment="1" applyProtection="1">
      <alignment horizontal="left" vertical="center"/>
      <protection locked="0"/>
    </xf>
    <xf numFmtId="0" fontId="7" fillId="40" borderId="44" xfId="0" applyFont="1" applyFill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4" fillId="0" borderId="49" xfId="0" applyFont="1" applyBorder="1" applyAlignment="1" applyProtection="1">
      <alignment horizontal="left" vertical="center" wrapText="1"/>
      <protection locked="0"/>
    </xf>
    <xf numFmtId="0" fontId="4" fillId="0" borderId="48" xfId="0" applyFont="1" applyBorder="1" applyAlignment="1" applyProtection="1">
      <alignment horizontal="left" vertical="center" wrapText="1"/>
      <protection locked="0"/>
    </xf>
    <xf numFmtId="0" fontId="4" fillId="0" borderId="47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180" fontId="4" fillId="0" borderId="16" xfId="0" applyNumberFormat="1" applyFont="1" applyBorder="1" applyAlignment="1" applyProtection="1">
      <alignment horizontal="center" vertical="center" wrapText="1"/>
      <protection locked="0"/>
    </xf>
    <xf numFmtId="180" fontId="4" fillId="0" borderId="48" xfId="0" applyNumberFormat="1" applyFont="1" applyBorder="1" applyAlignment="1" applyProtection="1">
      <alignment horizontal="center" vertical="center" wrapText="1"/>
      <protection locked="0"/>
    </xf>
    <xf numFmtId="180" fontId="4" fillId="0" borderId="47" xfId="0" applyNumberFormat="1" applyFont="1" applyBorder="1" applyAlignment="1" applyProtection="1">
      <alignment horizontal="center" vertical="center" wrapText="1"/>
      <protection locked="0"/>
    </xf>
    <xf numFmtId="0" fontId="4" fillId="40" borderId="16" xfId="0" applyFont="1" applyFill="1" applyBorder="1" applyAlignment="1" applyProtection="1">
      <alignment horizontal="left" vertical="top" wrapText="1"/>
      <protection locked="0"/>
    </xf>
    <xf numFmtId="0" fontId="4" fillId="40" borderId="47" xfId="0" applyFont="1" applyFill="1" applyBorder="1" applyAlignment="1" applyProtection="1">
      <alignment horizontal="left" vertical="top" wrapText="1"/>
      <protection locked="0"/>
    </xf>
    <xf numFmtId="0" fontId="7" fillId="40" borderId="43" xfId="0" applyFont="1" applyFill="1" applyBorder="1" applyAlignment="1" applyProtection="1">
      <alignment horizontal="left" vertical="center" wrapText="1"/>
      <protection locked="0"/>
    </xf>
    <xf numFmtId="0" fontId="7" fillId="40" borderId="44" xfId="0" applyFont="1" applyFill="1" applyBorder="1" applyAlignment="1" applyProtection="1">
      <alignment horizontal="left" vertical="center" wrapText="1"/>
      <protection locked="0"/>
    </xf>
    <xf numFmtId="0" fontId="7" fillId="38" borderId="50" xfId="0" applyFont="1" applyFill="1" applyBorder="1" applyAlignment="1" applyProtection="1">
      <alignment horizontal="left" vertical="center" wrapText="1"/>
      <protection locked="0"/>
    </xf>
    <xf numFmtId="0" fontId="7" fillId="40" borderId="19" xfId="0" applyFont="1" applyFill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5" fillId="0" borderId="48" xfId="0" applyFont="1" applyBorder="1" applyAlignment="1" applyProtection="1">
      <alignment horizontal="left" vertical="center" wrapText="1"/>
      <protection locked="0"/>
    </xf>
    <xf numFmtId="0" fontId="5" fillId="0" borderId="47" xfId="0" applyFont="1" applyBorder="1" applyAlignment="1" applyProtection="1">
      <alignment horizontal="left" vertical="center" wrapText="1"/>
      <protection locked="0"/>
    </xf>
    <xf numFmtId="0" fontId="4" fillId="40" borderId="43" xfId="0" applyFont="1" applyFill="1" applyBorder="1" applyAlignment="1" applyProtection="1">
      <alignment horizontal="left" vertical="top" wrapText="1"/>
      <protection locked="0"/>
    </xf>
    <xf numFmtId="0" fontId="4" fillId="40" borderId="44" xfId="0" applyFont="1" applyFill="1" applyBorder="1" applyAlignment="1" applyProtection="1">
      <alignment horizontal="left" vertical="top" wrapText="1"/>
      <protection locked="0"/>
    </xf>
    <xf numFmtId="0" fontId="61" fillId="35" borderId="0" xfId="0" applyFont="1" applyFill="1" applyAlignment="1">
      <alignment horizontal="center"/>
    </xf>
    <xf numFmtId="0" fontId="5" fillId="40" borderId="16" xfId="0" applyFont="1" applyFill="1" applyBorder="1" applyAlignment="1" applyProtection="1">
      <alignment horizontal="left" vertical="top" wrapText="1"/>
      <protection locked="0"/>
    </xf>
    <xf numFmtId="0" fontId="5" fillId="40" borderId="47" xfId="0" applyFont="1" applyFill="1" applyBorder="1" applyAlignment="1" applyProtection="1">
      <alignment horizontal="left" vertical="top" wrapText="1"/>
      <protection locked="0"/>
    </xf>
    <xf numFmtId="178" fontId="4" fillId="40" borderId="16" xfId="0" applyNumberFormat="1" applyFont="1" applyFill="1" applyBorder="1" applyAlignment="1" applyProtection="1">
      <alignment horizontal="right" vertical="top" wrapText="1"/>
      <protection locked="0"/>
    </xf>
    <xf numFmtId="178" fontId="4" fillId="40" borderId="47" xfId="0" applyNumberFormat="1" applyFont="1" applyFill="1" applyBorder="1" applyAlignment="1" applyProtection="1">
      <alignment horizontal="right" vertical="top" wrapText="1"/>
      <protection locked="0"/>
    </xf>
    <xf numFmtId="0" fontId="4" fillId="40" borderId="51" xfId="0" applyFont="1" applyFill="1" applyBorder="1" applyAlignment="1" applyProtection="1">
      <alignment horizontal="center" vertical="top" wrapText="1"/>
      <protection locked="0"/>
    </xf>
    <xf numFmtId="0" fontId="4" fillId="40" borderId="52" xfId="0" applyFont="1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4</xdr:row>
      <xdr:rowOff>228600</xdr:rowOff>
    </xdr:from>
    <xdr:to>
      <xdr:col>1</xdr:col>
      <xdr:colOff>0</xdr:colOff>
      <xdr:row>4</xdr:row>
      <xdr:rowOff>228600</xdr:rowOff>
    </xdr:to>
    <xdr:sp>
      <xdr:nvSpPr>
        <xdr:cNvPr id="1" name="Straight Arrow Connector 2"/>
        <xdr:cNvSpPr>
          <a:spLocks/>
        </xdr:cNvSpPr>
      </xdr:nvSpPr>
      <xdr:spPr>
        <a:xfrm flipV="1">
          <a:off x="800100" y="1009650"/>
          <a:ext cx="142875" cy="0"/>
        </a:xfrm>
        <a:prstGeom prst="straightConnector1">
          <a:avLst/>
        </a:prstGeom>
        <a:noFill/>
        <a:ln w="571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4</xdr:row>
      <xdr:rowOff>238125</xdr:rowOff>
    </xdr:from>
    <xdr:to>
      <xdr:col>4</xdr:col>
      <xdr:colOff>1400175</xdr:colOff>
      <xdr:row>4</xdr:row>
      <xdr:rowOff>238125</xdr:rowOff>
    </xdr:to>
    <xdr:sp>
      <xdr:nvSpPr>
        <xdr:cNvPr id="2" name="Straight Arrow Connector 3"/>
        <xdr:cNvSpPr>
          <a:spLocks/>
        </xdr:cNvSpPr>
      </xdr:nvSpPr>
      <xdr:spPr>
        <a:xfrm>
          <a:off x="1685925" y="1019175"/>
          <a:ext cx="3810000" cy="0"/>
        </a:xfrm>
        <a:prstGeom prst="straightConnector1">
          <a:avLst/>
        </a:prstGeom>
        <a:noFill/>
        <a:ln w="571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228600</xdr:colOff>
      <xdr:row>4</xdr:row>
      <xdr:rowOff>219075</xdr:rowOff>
    </xdr:from>
    <xdr:to>
      <xdr:col>17</xdr:col>
      <xdr:colOff>685800</xdr:colOff>
      <xdr:row>4</xdr:row>
      <xdr:rowOff>219075</xdr:rowOff>
    </xdr:to>
    <xdr:sp>
      <xdr:nvSpPr>
        <xdr:cNvPr id="3" name="Straight Arrow Connector 5"/>
        <xdr:cNvSpPr>
          <a:spLocks/>
        </xdr:cNvSpPr>
      </xdr:nvSpPr>
      <xdr:spPr>
        <a:xfrm>
          <a:off x="14897100" y="1000125"/>
          <a:ext cx="2314575" cy="0"/>
        </a:xfrm>
        <a:prstGeom prst="straightConnector1">
          <a:avLst/>
        </a:prstGeom>
        <a:noFill/>
        <a:ln w="571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771525</xdr:colOff>
      <xdr:row>4</xdr:row>
      <xdr:rowOff>228600</xdr:rowOff>
    </xdr:from>
    <xdr:to>
      <xdr:col>12</xdr:col>
      <xdr:colOff>733425</xdr:colOff>
      <xdr:row>4</xdr:row>
      <xdr:rowOff>238125</xdr:rowOff>
    </xdr:to>
    <xdr:sp>
      <xdr:nvSpPr>
        <xdr:cNvPr id="4" name="Straight Arrow Connector 6"/>
        <xdr:cNvSpPr>
          <a:spLocks/>
        </xdr:cNvSpPr>
      </xdr:nvSpPr>
      <xdr:spPr>
        <a:xfrm>
          <a:off x="6267450" y="1009650"/>
          <a:ext cx="7648575" cy="9525"/>
        </a:xfrm>
        <a:prstGeom prst="straightConnector1">
          <a:avLst/>
        </a:prstGeom>
        <a:noFill/>
        <a:ln w="571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28575</xdr:colOff>
      <xdr:row>4</xdr:row>
      <xdr:rowOff>228600</xdr:rowOff>
    </xdr:from>
    <xdr:to>
      <xdr:col>23</xdr:col>
      <xdr:colOff>533400</xdr:colOff>
      <xdr:row>4</xdr:row>
      <xdr:rowOff>228600</xdr:rowOff>
    </xdr:to>
    <xdr:sp>
      <xdr:nvSpPr>
        <xdr:cNvPr id="5" name="Straight Arrow Connector 7"/>
        <xdr:cNvSpPr>
          <a:spLocks/>
        </xdr:cNvSpPr>
      </xdr:nvSpPr>
      <xdr:spPr>
        <a:xfrm>
          <a:off x="19202400" y="1009650"/>
          <a:ext cx="3390900" cy="0"/>
        </a:xfrm>
        <a:prstGeom prst="straightConnector1">
          <a:avLst/>
        </a:prstGeom>
        <a:noFill/>
        <a:ln w="571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workbookViewId="0" topLeftCell="A1">
      <selection activeCell="C18" sqref="C18"/>
    </sheetView>
  </sheetViews>
  <sheetFormatPr defaultColWidth="9.140625" defaultRowHeight="12.75"/>
  <cols>
    <col min="1" max="1" width="17.421875" style="10" customWidth="1"/>
    <col min="2" max="2" width="12.140625" style="10" customWidth="1"/>
    <col min="3" max="7" width="9.140625" style="10" customWidth="1"/>
    <col min="8" max="8" width="10.140625" style="10" customWidth="1"/>
    <col min="9" max="14" width="9.140625" style="10" customWidth="1"/>
    <col min="15" max="15" width="4.00390625" style="10" customWidth="1"/>
    <col min="16" max="16" width="9.140625" style="10" hidden="1" customWidth="1"/>
    <col min="17" max="19" width="9.140625" style="10" customWidth="1"/>
    <col min="20" max="20" width="9.140625" style="30" customWidth="1"/>
    <col min="21" max="16384" width="9.140625" style="10" customWidth="1"/>
  </cols>
  <sheetData>
    <row r="1" spans="1:20" s="9" customFormat="1" ht="20.25" customHeight="1">
      <c r="A1" s="148" t="s">
        <v>31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23"/>
    </row>
    <row r="2" spans="1:20" s="6" customFormat="1" ht="12.75" customHeight="1">
      <c r="A2" s="5"/>
      <c r="B2" s="5"/>
      <c r="C2" s="5"/>
      <c r="D2" s="5"/>
      <c r="E2" s="5"/>
      <c r="F2" s="5"/>
      <c r="G2" s="5"/>
      <c r="H2" s="5"/>
      <c r="L2" s="7"/>
      <c r="S2" s="8"/>
      <c r="T2" s="24"/>
    </row>
    <row r="3" spans="1:20" s="3" customFormat="1" ht="28.5" customHeight="1">
      <c r="A3" s="144" t="s">
        <v>28</v>
      </c>
      <c r="B3" s="144"/>
      <c r="C3" s="19" t="s">
        <v>30</v>
      </c>
      <c r="D3" s="4"/>
      <c r="E3" s="1"/>
      <c r="F3" s="1"/>
      <c r="G3" s="1"/>
      <c r="H3" s="1"/>
      <c r="I3" s="1"/>
      <c r="J3" s="1"/>
      <c r="K3" s="1"/>
      <c r="L3" s="4"/>
      <c r="M3" s="1"/>
      <c r="N3" s="1"/>
      <c r="O3" s="1"/>
      <c r="P3" s="1"/>
      <c r="Q3" s="1"/>
      <c r="R3" s="1"/>
      <c r="S3" s="2"/>
      <c r="T3" s="25"/>
    </row>
    <row r="4" spans="1:20" s="13" customFormat="1" ht="12.75" customHeight="1">
      <c r="A4" s="11"/>
      <c r="B4" s="11"/>
      <c r="C4" s="11"/>
      <c r="D4" s="12"/>
      <c r="E4" s="12"/>
      <c r="F4" s="12"/>
      <c r="G4" s="12"/>
      <c r="H4" s="12"/>
      <c r="L4" s="14"/>
      <c r="N4" s="15"/>
      <c r="O4" s="15"/>
      <c r="P4" s="15"/>
      <c r="T4" s="26"/>
    </row>
    <row r="5" spans="1:20" s="21" customFormat="1" ht="20.25" customHeight="1">
      <c r="A5" s="20" t="s">
        <v>16</v>
      </c>
      <c r="B5" s="145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7"/>
      <c r="N5" s="154" t="s">
        <v>22</v>
      </c>
      <c r="O5" s="154"/>
      <c r="P5" s="154"/>
      <c r="Q5" s="158"/>
      <c r="R5" s="159"/>
      <c r="S5" s="159"/>
      <c r="T5" s="27"/>
    </row>
    <row r="6" spans="1:20" s="21" customFormat="1" ht="20.25" customHeight="1">
      <c r="A6" s="20" t="s">
        <v>17</v>
      </c>
      <c r="B6" s="145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7"/>
      <c r="N6" s="154" t="s">
        <v>21</v>
      </c>
      <c r="O6" s="154"/>
      <c r="P6" s="154"/>
      <c r="Q6" s="158"/>
      <c r="R6" s="159"/>
      <c r="S6" s="159"/>
      <c r="T6" s="27"/>
    </row>
    <row r="7" spans="1:20" s="22" customFormat="1" ht="4.5" customHeight="1">
      <c r="A7" s="152"/>
      <c r="B7" s="153"/>
      <c r="C7" s="153"/>
      <c r="D7" s="149"/>
      <c r="E7" s="149"/>
      <c r="F7" s="150"/>
      <c r="G7" s="150"/>
      <c r="H7" s="150"/>
      <c r="I7" s="149"/>
      <c r="J7" s="149"/>
      <c r="K7" s="149"/>
      <c r="L7" s="149"/>
      <c r="M7" s="149"/>
      <c r="N7" s="151"/>
      <c r="O7" s="151"/>
      <c r="P7" s="151"/>
      <c r="Q7" s="149"/>
      <c r="R7" s="149"/>
      <c r="S7" s="149"/>
      <c r="T7" s="28"/>
    </row>
    <row r="8" spans="1:20" s="21" customFormat="1" ht="42.75" customHeight="1">
      <c r="A8" s="161" t="s">
        <v>18</v>
      </c>
      <c r="B8" s="155" t="s">
        <v>19</v>
      </c>
      <c r="C8" s="155"/>
      <c r="D8" s="156"/>
      <c r="E8" s="157"/>
      <c r="F8" s="155" t="s">
        <v>35</v>
      </c>
      <c r="G8" s="155"/>
      <c r="H8" s="155"/>
      <c r="I8" s="158"/>
      <c r="J8" s="159"/>
      <c r="K8" s="159"/>
      <c r="L8" s="159"/>
      <c r="M8" s="160"/>
      <c r="N8" s="154" t="s">
        <v>32</v>
      </c>
      <c r="O8" s="154"/>
      <c r="P8" s="154"/>
      <c r="Q8" s="158"/>
      <c r="R8" s="159"/>
      <c r="S8" s="159"/>
      <c r="T8" s="27"/>
    </row>
    <row r="9" spans="1:20" s="21" customFormat="1" ht="42" customHeight="1">
      <c r="A9" s="162"/>
      <c r="B9" s="171" t="s">
        <v>20</v>
      </c>
      <c r="C9" s="172"/>
      <c r="D9" s="173"/>
      <c r="E9" s="174"/>
      <c r="F9" s="163" t="s">
        <v>34</v>
      </c>
      <c r="G9" s="163"/>
      <c r="H9" s="163"/>
      <c r="I9" s="164"/>
      <c r="J9" s="165"/>
      <c r="K9" s="165"/>
      <c r="L9" s="165"/>
      <c r="M9" s="166"/>
      <c r="N9" s="175" t="s">
        <v>33</v>
      </c>
      <c r="O9" s="176"/>
      <c r="P9" s="177"/>
      <c r="Q9" s="164"/>
      <c r="R9" s="165"/>
      <c r="S9" s="165"/>
      <c r="T9" s="27"/>
    </row>
    <row r="10" spans="1:20" s="18" customFormat="1" ht="20.25" customHeight="1">
      <c r="A10" s="16"/>
      <c r="B10" s="17"/>
      <c r="C10" s="17"/>
      <c r="D10" s="16"/>
      <c r="E10" s="167"/>
      <c r="F10" s="168"/>
      <c r="G10" s="168"/>
      <c r="H10" s="168"/>
      <c r="I10" s="167"/>
      <c r="J10" s="167"/>
      <c r="K10" s="167"/>
      <c r="L10" s="167"/>
      <c r="M10" s="167"/>
      <c r="N10" s="168"/>
      <c r="O10" s="17"/>
      <c r="P10" s="169"/>
      <c r="Q10" s="170"/>
      <c r="R10" s="16"/>
      <c r="S10" s="16"/>
      <c r="T10" s="29"/>
    </row>
  </sheetData>
  <sheetProtection/>
  <mergeCells count="25">
    <mergeCell ref="E10:N10"/>
    <mergeCell ref="P10:Q10"/>
    <mergeCell ref="Q5:S5"/>
    <mergeCell ref="B9:C9"/>
    <mergeCell ref="D9:E9"/>
    <mergeCell ref="Q6:S6"/>
    <mergeCell ref="N9:P9"/>
    <mergeCell ref="Q9:S9"/>
    <mergeCell ref="N8:P8"/>
    <mergeCell ref="Q8:S8"/>
    <mergeCell ref="B8:C8"/>
    <mergeCell ref="D8:E8"/>
    <mergeCell ref="F8:H8"/>
    <mergeCell ref="I8:M8"/>
    <mergeCell ref="A8:A9"/>
    <mergeCell ref="F9:H9"/>
    <mergeCell ref="I9:M9"/>
    <mergeCell ref="A3:B3"/>
    <mergeCell ref="B5:M5"/>
    <mergeCell ref="B6:M6"/>
    <mergeCell ref="A1:S1"/>
    <mergeCell ref="D7:S7"/>
    <mergeCell ref="A7:C7"/>
    <mergeCell ref="N6:P6"/>
    <mergeCell ref="N5:P5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29"/>
  <sheetViews>
    <sheetView tabSelected="1" workbookViewId="0" topLeftCell="I12">
      <selection activeCell="F24" sqref="F24"/>
    </sheetView>
  </sheetViews>
  <sheetFormatPr defaultColWidth="9.140625" defaultRowHeight="12.75"/>
  <cols>
    <col min="1" max="1" width="14.140625" style="138" customWidth="1"/>
    <col min="2" max="2" width="13.28125" style="100" customWidth="1"/>
    <col min="3" max="3" width="12.28125" style="109" customWidth="1"/>
    <col min="4" max="4" width="21.7109375" style="102" customWidth="1"/>
    <col min="5" max="5" width="21.00390625" style="100" customWidth="1"/>
    <col min="6" max="6" width="27.8515625" style="100" customWidth="1"/>
    <col min="7" max="7" width="18.8515625" style="100" customWidth="1"/>
    <col min="8" max="8" width="8.421875" style="100" customWidth="1"/>
    <col min="9" max="9" width="18.8515625" style="100" customWidth="1"/>
    <col min="10" max="10" width="8.7109375" style="100" customWidth="1"/>
    <col min="11" max="11" width="19.7109375" style="100" customWidth="1"/>
    <col min="12" max="12" width="12.8515625" style="101" customWidth="1"/>
    <col min="13" max="13" width="13.28125" style="100" customWidth="1"/>
    <col min="14" max="15" width="9.00390625" style="100" customWidth="1"/>
    <col min="16" max="16" width="9.8515625" style="100" customWidth="1"/>
    <col min="17" max="17" width="9.00390625" style="100" customWidth="1"/>
    <col min="18" max="18" width="22.8515625" style="101" customWidth="1"/>
    <col min="19" max="19" width="2.421875" style="46" customWidth="1"/>
    <col min="20" max="23" width="14.421875" style="100" customWidth="1"/>
    <col min="24" max="24" width="14.421875" style="109" customWidth="1"/>
    <col min="25" max="27" width="9.140625" style="44" customWidth="1"/>
    <col min="28" max="66" width="9.140625" style="48" customWidth="1"/>
    <col min="67" max="16384" width="9.140625" style="100" customWidth="1"/>
  </cols>
  <sheetData>
    <row r="1" spans="1:66" s="37" customFormat="1" ht="18">
      <c r="A1" s="208" t="s">
        <v>31</v>
      </c>
      <c r="B1" s="208"/>
      <c r="C1" s="208"/>
      <c r="D1" s="208"/>
      <c r="E1" s="208"/>
      <c r="F1" s="208"/>
      <c r="G1" s="208"/>
      <c r="L1" s="38"/>
      <c r="R1" s="38"/>
      <c r="S1" s="39"/>
      <c r="X1" s="40"/>
      <c r="Y1" s="41"/>
      <c r="Z1" s="41"/>
      <c r="AA1" s="41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</row>
    <row r="2" spans="1:66" s="44" customFormat="1" ht="7.5" customHeight="1">
      <c r="A2" s="133"/>
      <c r="B2" s="43"/>
      <c r="C2" s="43"/>
      <c r="D2" s="43"/>
      <c r="E2" s="43"/>
      <c r="F2" s="43"/>
      <c r="G2" s="43"/>
      <c r="L2" s="45"/>
      <c r="R2" s="45"/>
      <c r="S2" s="46"/>
      <c r="X2" s="47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</row>
    <row r="3" spans="1:66" s="54" customFormat="1" ht="28.5" customHeight="1">
      <c r="A3" s="135" t="s">
        <v>28</v>
      </c>
      <c r="B3" s="49"/>
      <c r="C3" s="50"/>
      <c r="D3" s="49"/>
      <c r="E3" s="49"/>
      <c r="F3" s="49"/>
      <c r="G3" s="49"/>
      <c r="H3" s="49"/>
      <c r="I3" s="49"/>
      <c r="J3" s="49"/>
      <c r="K3" s="49"/>
      <c r="L3" s="51"/>
      <c r="M3" s="49"/>
      <c r="N3" s="49"/>
      <c r="O3" s="49"/>
      <c r="P3" s="49"/>
      <c r="Q3" s="49"/>
      <c r="R3" s="51"/>
      <c r="S3" s="52"/>
      <c r="T3" s="49"/>
      <c r="U3" s="49"/>
      <c r="V3" s="49"/>
      <c r="W3" s="49"/>
      <c r="X3" s="53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</row>
    <row r="4" spans="1:66" s="54" customFormat="1" ht="7.5" customHeight="1">
      <c r="A4" s="136"/>
      <c r="B4" s="49"/>
      <c r="C4" s="50"/>
      <c r="D4" s="49"/>
      <c r="E4" s="49"/>
      <c r="F4" s="49"/>
      <c r="G4" s="49"/>
      <c r="H4" s="49"/>
      <c r="I4" s="49"/>
      <c r="J4" s="49"/>
      <c r="K4" s="49"/>
      <c r="L4" s="51"/>
      <c r="M4" s="49"/>
      <c r="N4" s="49"/>
      <c r="O4" s="49"/>
      <c r="P4" s="49"/>
      <c r="Q4" s="49"/>
      <c r="R4" s="51"/>
      <c r="S4" s="52"/>
      <c r="T4" s="49"/>
      <c r="U4" s="49"/>
      <c r="V4" s="49"/>
      <c r="W4" s="49"/>
      <c r="X4" s="53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</row>
    <row r="5" spans="1:66" s="66" customFormat="1" ht="34.5" customHeight="1" thickBot="1">
      <c r="A5" s="134" t="s">
        <v>36</v>
      </c>
      <c r="B5" s="56" t="s">
        <v>37</v>
      </c>
      <c r="C5" s="57"/>
      <c r="D5" s="142"/>
      <c r="E5" s="58"/>
      <c r="F5" s="59" t="s">
        <v>38</v>
      </c>
      <c r="G5" s="59"/>
      <c r="H5" s="59"/>
      <c r="I5" s="59"/>
      <c r="J5" s="59"/>
      <c r="K5" s="59"/>
      <c r="L5" s="60"/>
      <c r="M5" s="59"/>
      <c r="N5" s="201" t="s">
        <v>39</v>
      </c>
      <c r="O5" s="201"/>
      <c r="P5" s="61"/>
      <c r="Q5" s="61"/>
      <c r="R5" s="62"/>
      <c r="S5" s="63"/>
      <c r="T5" s="64" t="s">
        <v>47</v>
      </c>
      <c r="U5" s="64"/>
      <c r="V5" s="64"/>
      <c r="W5" s="64"/>
      <c r="X5" s="65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</row>
    <row r="6" spans="1:66" s="75" customFormat="1" ht="45" customHeight="1" thickBot="1">
      <c r="A6" s="68" t="s">
        <v>23</v>
      </c>
      <c r="B6" s="199" t="s">
        <v>0</v>
      </c>
      <c r="C6" s="200"/>
      <c r="D6" s="143" t="s">
        <v>1</v>
      </c>
      <c r="E6" s="202" t="s">
        <v>41</v>
      </c>
      <c r="F6" s="202"/>
      <c r="G6" s="202"/>
      <c r="H6" s="202"/>
      <c r="I6" s="202"/>
      <c r="J6" s="202"/>
      <c r="K6" s="202"/>
      <c r="L6" s="202"/>
      <c r="M6" s="202"/>
      <c r="N6" s="69" t="s">
        <v>26</v>
      </c>
      <c r="O6" s="69" t="s">
        <v>25</v>
      </c>
      <c r="P6" s="69" t="s">
        <v>24</v>
      </c>
      <c r="Q6" s="70" t="s">
        <v>27</v>
      </c>
      <c r="R6" s="71" t="s">
        <v>2</v>
      </c>
      <c r="S6" s="72"/>
      <c r="T6" s="184" t="s">
        <v>8</v>
      </c>
      <c r="U6" s="185"/>
      <c r="V6" s="185"/>
      <c r="W6" s="185"/>
      <c r="X6" s="186"/>
      <c r="Y6" s="73"/>
      <c r="Z6" s="73"/>
      <c r="AA6" s="73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</row>
    <row r="7" spans="1:66" s="83" customFormat="1" ht="57.75" customHeight="1" thickBot="1">
      <c r="A7" s="209" t="s">
        <v>48</v>
      </c>
      <c r="B7" s="197" t="s">
        <v>49</v>
      </c>
      <c r="C7" s="211" t="s">
        <v>43</v>
      </c>
      <c r="D7" s="213" t="s">
        <v>44</v>
      </c>
      <c r="E7" s="76" t="s">
        <v>3</v>
      </c>
      <c r="F7" s="76" t="s">
        <v>4</v>
      </c>
      <c r="G7" s="76" t="s">
        <v>5</v>
      </c>
      <c r="H7" s="77" t="s">
        <v>7</v>
      </c>
      <c r="I7" s="140" t="s">
        <v>150</v>
      </c>
      <c r="J7" s="77" t="s">
        <v>6</v>
      </c>
      <c r="K7" s="76" t="s">
        <v>40</v>
      </c>
      <c r="L7" s="78" t="s">
        <v>43</v>
      </c>
      <c r="M7" s="76" t="s">
        <v>5</v>
      </c>
      <c r="N7" s="180" t="s">
        <v>46</v>
      </c>
      <c r="O7" s="197" t="s">
        <v>50</v>
      </c>
      <c r="P7" s="197" t="s">
        <v>58</v>
      </c>
      <c r="Q7" s="197" t="s">
        <v>51</v>
      </c>
      <c r="R7" s="182" t="s">
        <v>59</v>
      </c>
      <c r="S7" s="79"/>
      <c r="T7" s="178" t="s">
        <v>42</v>
      </c>
      <c r="U7" s="179"/>
      <c r="V7" s="80">
        <v>0.035</v>
      </c>
      <c r="W7" s="206"/>
      <c r="X7" s="207"/>
      <c r="Y7" s="81"/>
      <c r="Z7" s="81"/>
      <c r="AA7" s="81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</row>
    <row r="8" spans="1:66" s="83" customFormat="1" ht="69" customHeight="1" thickBot="1">
      <c r="A8" s="210"/>
      <c r="B8" s="198"/>
      <c r="C8" s="212"/>
      <c r="D8" s="214"/>
      <c r="E8" s="76" t="s">
        <v>52</v>
      </c>
      <c r="F8" s="76" t="s">
        <v>53</v>
      </c>
      <c r="G8" s="76" t="s">
        <v>54</v>
      </c>
      <c r="H8" s="77" t="s">
        <v>55</v>
      </c>
      <c r="I8" s="140"/>
      <c r="J8" s="77" t="s">
        <v>56</v>
      </c>
      <c r="K8" s="76" t="s">
        <v>57</v>
      </c>
      <c r="L8" s="78" t="s">
        <v>45</v>
      </c>
      <c r="M8" s="76" t="s">
        <v>54</v>
      </c>
      <c r="N8" s="181"/>
      <c r="O8" s="198"/>
      <c r="P8" s="198"/>
      <c r="Q8" s="198"/>
      <c r="R8" s="183"/>
      <c r="S8" s="79"/>
      <c r="T8" s="84" t="s">
        <v>114</v>
      </c>
      <c r="U8" s="84" t="s">
        <v>12</v>
      </c>
      <c r="V8" s="84" t="s">
        <v>13</v>
      </c>
      <c r="W8" s="84" t="s">
        <v>14</v>
      </c>
      <c r="X8" s="85" t="s">
        <v>15</v>
      </c>
      <c r="Y8" s="81"/>
      <c r="Z8" s="81"/>
      <c r="AA8" s="81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</row>
    <row r="9" spans="1:66" s="95" customFormat="1" ht="75.75" customHeight="1">
      <c r="A9" s="203" t="s">
        <v>65</v>
      </c>
      <c r="B9" s="187" t="s">
        <v>61</v>
      </c>
      <c r="C9" s="194" t="s">
        <v>109</v>
      </c>
      <c r="D9" s="187" t="s">
        <v>110</v>
      </c>
      <c r="E9" s="86" t="s">
        <v>104</v>
      </c>
      <c r="F9" s="190" t="s">
        <v>162</v>
      </c>
      <c r="G9" s="190" t="s">
        <v>160</v>
      </c>
      <c r="H9" s="86">
        <v>213</v>
      </c>
      <c r="I9" s="86" t="s">
        <v>151</v>
      </c>
      <c r="J9" s="86">
        <v>2</v>
      </c>
      <c r="K9" s="86" t="s">
        <v>67</v>
      </c>
      <c r="L9" s="87">
        <v>12192</v>
      </c>
      <c r="M9" s="86" t="s">
        <v>106</v>
      </c>
      <c r="N9" s="88">
        <v>0.2</v>
      </c>
      <c r="O9" s="88">
        <v>0</v>
      </c>
      <c r="P9" s="88">
        <v>0.35</v>
      </c>
      <c r="Q9" s="88">
        <v>0.3</v>
      </c>
      <c r="R9" s="89">
        <f>H9*L9*(1-N9)*(1-O9)*(1-P9)</f>
        <v>1350385.9200000002</v>
      </c>
      <c r="S9" s="90"/>
      <c r="T9" s="91">
        <f aca="true" t="shared" si="0" ref="T9:T20">IF(J9&gt;=1,R9,0)</f>
        <v>1350385.9200000002</v>
      </c>
      <c r="U9" s="91">
        <f aca="true" t="shared" si="1" ref="U9:U20">IF(J9&gt;1,T9,0)*(1-Q9)</f>
        <v>945270.1440000001</v>
      </c>
      <c r="V9" s="91">
        <f aca="true" t="shared" si="2" ref="V9:V20">IF(J9&gt;2,U9,0)*(1-Q9)</f>
        <v>0</v>
      </c>
      <c r="W9" s="91">
        <f aca="true" t="shared" si="3" ref="W9:W20">IF(J9&gt;3,V9,0)*(1-Q9)</f>
        <v>0</v>
      </c>
      <c r="X9" s="91">
        <f aca="true" t="shared" si="4" ref="X9:X20">IF(J9&gt;4,W9,0)*(1-Q9)</f>
        <v>0</v>
      </c>
      <c r="Y9" s="92"/>
      <c r="Z9" s="93"/>
      <c r="AA9" s="93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</row>
    <row r="10" spans="1:66" s="95" customFormat="1" ht="78.75" customHeight="1">
      <c r="A10" s="204"/>
      <c r="B10" s="188"/>
      <c r="C10" s="195"/>
      <c r="D10" s="188"/>
      <c r="E10" s="86" t="s">
        <v>130</v>
      </c>
      <c r="F10" s="191"/>
      <c r="G10" s="191"/>
      <c r="H10" s="86">
        <v>37</v>
      </c>
      <c r="I10" s="86" t="s">
        <v>152</v>
      </c>
      <c r="J10" s="86">
        <v>2</v>
      </c>
      <c r="K10" s="86" t="s">
        <v>67</v>
      </c>
      <c r="L10" s="87">
        <v>-3048</v>
      </c>
      <c r="M10" s="86" t="s">
        <v>71</v>
      </c>
      <c r="N10" s="88">
        <v>0.2</v>
      </c>
      <c r="O10" s="88">
        <v>0</v>
      </c>
      <c r="P10" s="88">
        <v>0.28</v>
      </c>
      <c r="Q10" s="88">
        <v>0.3</v>
      </c>
      <c r="R10" s="89">
        <f aca="true" t="shared" si="5" ref="R10:R20">+H10*L10*(1-N10)*(1-O10)*(1-P10)</f>
        <v>-64958.976</v>
      </c>
      <c r="S10" s="90"/>
      <c r="T10" s="91">
        <f t="shared" si="0"/>
        <v>-64958.976</v>
      </c>
      <c r="U10" s="91">
        <f t="shared" si="1"/>
        <v>-45471.2832</v>
      </c>
      <c r="V10" s="91">
        <f t="shared" si="2"/>
        <v>0</v>
      </c>
      <c r="W10" s="91">
        <f t="shared" si="3"/>
        <v>0</v>
      </c>
      <c r="X10" s="91">
        <f t="shared" si="4"/>
        <v>0</v>
      </c>
      <c r="Y10" s="92"/>
      <c r="Z10" s="93"/>
      <c r="AA10" s="93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</row>
    <row r="11" spans="1:66" s="95" customFormat="1" ht="72.75" customHeight="1">
      <c r="A11" s="204"/>
      <c r="B11" s="188"/>
      <c r="C11" s="195"/>
      <c r="D11" s="188"/>
      <c r="E11" s="96" t="s">
        <v>62</v>
      </c>
      <c r="F11" s="192"/>
      <c r="G11" s="192"/>
      <c r="H11" s="96">
        <v>213</v>
      </c>
      <c r="I11" s="96" t="s">
        <v>153</v>
      </c>
      <c r="J11" s="96">
        <v>2</v>
      </c>
      <c r="K11" s="96" t="s">
        <v>69</v>
      </c>
      <c r="L11" s="97">
        <v>1008</v>
      </c>
      <c r="M11" s="96" t="s">
        <v>135</v>
      </c>
      <c r="N11" s="88">
        <v>0.2</v>
      </c>
      <c r="O11" s="88">
        <v>0</v>
      </c>
      <c r="P11" s="88">
        <v>0.3</v>
      </c>
      <c r="Q11" s="88">
        <v>0.3</v>
      </c>
      <c r="R11" s="89">
        <f t="shared" si="5"/>
        <v>120234.24</v>
      </c>
      <c r="S11" s="90"/>
      <c r="T11" s="91">
        <f t="shared" si="0"/>
        <v>120234.24</v>
      </c>
      <c r="U11" s="91">
        <f t="shared" si="1"/>
        <v>84163.968</v>
      </c>
      <c r="V11" s="91">
        <f t="shared" si="2"/>
        <v>0</v>
      </c>
      <c r="W11" s="91">
        <f t="shared" si="3"/>
        <v>0</v>
      </c>
      <c r="X11" s="91">
        <f t="shared" si="4"/>
        <v>0</v>
      </c>
      <c r="Y11" s="92"/>
      <c r="Z11" s="93"/>
      <c r="AA11" s="93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</row>
    <row r="12" spans="1:66" s="95" customFormat="1" ht="51.75">
      <c r="A12" s="204"/>
      <c r="B12" s="188"/>
      <c r="C12" s="195"/>
      <c r="D12" s="188"/>
      <c r="E12" s="96" t="s">
        <v>63</v>
      </c>
      <c r="F12" s="141" t="s">
        <v>154</v>
      </c>
      <c r="G12" s="193" t="s">
        <v>139</v>
      </c>
      <c r="H12" s="96">
        <v>129</v>
      </c>
      <c r="I12" s="96" t="s">
        <v>140</v>
      </c>
      <c r="J12" s="96">
        <v>2</v>
      </c>
      <c r="K12" s="96" t="s">
        <v>68</v>
      </c>
      <c r="L12" s="97">
        <v>2606</v>
      </c>
      <c r="M12" s="96" t="s">
        <v>136</v>
      </c>
      <c r="N12" s="88">
        <v>0.2</v>
      </c>
      <c r="O12" s="88">
        <v>0</v>
      </c>
      <c r="P12" s="88">
        <v>0.5</v>
      </c>
      <c r="Q12" s="88">
        <v>0.3</v>
      </c>
      <c r="R12" s="89">
        <f t="shared" si="5"/>
        <v>134469.6</v>
      </c>
      <c r="S12" s="90"/>
      <c r="T12" s="91">
        <f t="shared" si="0"/>
        <v>134469.6</v>
      </c>
      <c r="U12" s="91">
        <f t="shared" si="1"/>
        <v>94128.72</v>
      </c>
      <c r="V12" s="91">
        <f t="shared" si="2"/>
        <v>0</v>
      </c>
      <c r="W12" s="91">
        <f t="shared" si="3"/>
        <v>0</v>
      </c>
      <c r="X12" s="91">
        <f t="shared" si="4"/>
        <v>0</v>
      </c>
      <c r="Y12" s="92"/>
      <c r="Z12" s="93"/>
      <c r="AA12" s="93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</row>
    <row r="13" spans="1:66" s="95" customFormat="1" ht="64.5">
      <c r="A13" s="205"/>
      <c r="B13" s="189"/>
      <c r="C13" s="196"/>
      <c r="D13" s="189"/>
      <c r="E13" s="96" t="s">
        <v>138</v>
      </c>
      <c r="F13" s="86" t="s">
        <v>154</v>
      </c>
      <c r="G13" s="192"/>
      <c r="H13" s="96">
        <v>142</v>
      </c>
      <c r="I13" s="96" t="s">
        <v>141</v>
      </c>
      <c r="J13" s="96">
        <v>2</v>
      </c>
      <c r="K13" s="96" t="s">
        <v>70</v>
      </c>
      <c r="L13" s="97">
        <v>325</v>
      </c>
      <c r="M13" s="96" t="s">
        <v>107</v>
      </c>
      <c r="N13" s="88">
        <v>0.2</v>
      </c>
      <c r="O13" s="88">
        <v>0</v>
      </c>
      <c r="P13" s="88">
        <v>0.38</v>
      </c>
      <c r="Q13" s="88">
        <v>0.3</v>
      </c>
      <c r="R13" s="89">
        <f t="shared" si="5"/>
        <v>22890.4</v>
      </c>
      <c r="S13" s="90"/>
      <c r="T13" s="91">
        <f t="shared" si="0"/>
        <v>22890.4</v>
      </c>
      <c r="U13" s="91">
        <f t="shared" si="1"/>
        <v>16023.28</v>
      </c>
      <c r="V13" s="91">
        <f t="shared" si="2"/>
        <v>0</v>
      </c>
      <c r="W13" s="91">
        <f t="shared" si="3"/>
        <v>0</v>
      </c>
      <c r="X13" s="91">
        <f t="shared" si="4"/>
        <v>0</v>
      </c>
      <c r="Y13" s="92"/>
      <c r="Z13" s="93"/>
      <c r="AA13" s="93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</row>
    <row r="14" spans="1:66" s="95" customFormat="1" ht="64.5">
      <c r="A14" s="137" t="s">
        <v>64</v>
      </c>
      <c r="B14" s="98" t="s">
        <v>109</v>
      </c>
      <c r="C14" s="99" t="s">
        <v>109</v>
      </c>
      <c r="D14" s="98" t="s">
        <v>109</v>
      </c>
      <c r="E14" s="96" t="s">
        <v>66</v>
      </c>
      <c r="F14" s="86" t="s">
        <v>155</v>
      </c>
      <c r="G14" s="132" t="s">
        <v>142</v>
      </c>
      <c r="H14" s="96">
        <v>115</v>
      </c>
      <c r="I14" s="96" t="s">
        <v>143</v>
      </c>
      <c r="J14" s="96">
        <v>2</v>
      </c>
      <c r="K14" s="96" t="s">
        <v>134</v>
      </c>
      <c r="L14" s="97">
        <v>330</v>
      </c>
      <c r="M14" s="96" t="s">
        <v>144</v>
      </c>
      <c r="N14" s="88">
        <v>0.2</v>
      </c>
      <c r="O14" s="88">
        <v>0</v>
      </c>
      <c r="P14" s="88">
        <v>0.58</v>
      </c>
      <c r="Q14" s="88">
        <v>0.3</v>
      </c>
      <c r="R14" s="89">
        <f t="shared" si="5"/>
        <v>12751.2</v>
      </c>
      <c r="S14" s="90"/>
      <c r="T14" s="91">
        <f t="shared" si="0"/>
        <v>12751.2</v>
      </c>
      <c r="U14" s="91">
        <f t="shared" si="1"/>
        <v>8925.84</v>
      </c>
      <c r="V14" s="91">
        <f t="shared" si="2"/>
        <v>0</v>
      </c>
      <c r="W14" s="91">
        <f t="shared" si="3"/>
        <v>0</v>
      </c>
      <c r="X14" s="91">
        <f t="shared" si="4"/>
        <v>0</v>
      </c>
      <c r="Y14" s="92"/>
      <c r="Z14" s="93"/>
      <c r="AA14" s="93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</row>
    <row r="15" spans="1:66" s="95" customFormat="1" ht="39" customHeight="1">
      <c r="A15" s="203" t="s">
        <v>105</v>
      </c>
      <c r="B15" s="187" t="s">
        <v>108</v>
      </c>
      <c r="C15" s="194">
        <v>320510</v>
      </c>
      <c r="D15" s="187" t="s">
        <v>124</v>
      </c>
      <c r="E15" s="96" t="s">
        <v>111</v>
      </c>
      <c r="F15" s="96" t="s">
        <v>156</v>
      </c>
      <c r="G15" s="193" t="s">
        <v>145</v>
      </c>
      <c r="H15" s="96">
        <v>146</v>
      </c>
      <c r="I15" s="96" t="s">
        <v>146</v>
      </c>
      <c r="J15" s="96">
        <v>1</v>
      </c>
      <c r="K15" s="96" t="s">
        <v>129</v>
      </c>
      <c r="L15" s="97">
        <v>150</v>
      </c>
      <c r="M15" s="96" t="s">
        <v>112</v>
      </c>
      <c r="N15" s="88">
        <v>0.2</v>
      </c>
      <c r="O15" s="88">
        <v>0</v>
      </c>
      <c r="P15" s="88">
        <v>0</v>
      </c>
      <c r="Q15" s="88">
        <v>0</v>
      </c>
      <c r="R15" s="89">
        <f t="shared" si="5"/>
        <v>17520</v>
      </c>
      <c r="S15" s="90"/>
      <c r="T15" s="91">
        <f t="shared" si="0"/>
        <v>17520</v>
      </c>
      <c r="U15" s="91">
        <f t="shared" si="1"/>
        <v>0</v>
      </c>
      <c r="V15" s="91">
        <f t="shared" si="2"/>
        <v>0</v>
      </c>
      <c r="W15" s="91">
        <f t="shared" si="3"/>
        <v>0</v>
      </c>
      <c r="X15" s="91">
        <f t="shared" si="4"/>
        <v>0</v>
      </c>
      <c r="Y15" s="92"/>
      <c r="Z15" s="93"/>
      <c r="AA15" s="93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</row>
    <row r="16" spans="1:66" s="95" customFormat="1" ht="54.75" customHeight="1">
      <c r="A16" s="204"/>
      <c r="B16" s="188"/>
      <c r="C16" s="195"/>
      <c r="D16" s="188"/>
      <c r="E16" s="96" t="s">
        <v>113</v>
      </c>
      <c r="F16" s="96" t="s">
        <v>157</v>
      </c>
      <c r="G16" s="191"/>
      <c r="H16" s="96">
        <v>14</v>
      </c>
      <c r="I16" s="96" t="s">
        <v>146</v>
      </c>
      <c r="J16" s="96">
        <v>1</v>
      </c>
      <c r="K16" s="96" t="s">
        <v>128</v>
      </c>
      <c r="L16" s="97">
        <v>350</v>
      </c>
      <c r="M16" s="96" t="s">
        <v>127</v>
      </c>
      <c r="N16" s="88">
        <v>0.2</v>
      </c>
      <c r="O16" s="88">
        <v>0</v>
      </c>
      <c r="P16" s="88">
        <v>0</v>
      </c>
      <c r="Q16" s="88">
        <v>0</v>
      </c>
      <c r="R16" s="89">
        <f t="shared" si="5"/>
        <v>3920</v>
      </c>
      <c r="S16" s="90"/>
      <c r="T16" s="91">
        <f t="shared" si="0"/>
        <v>3920</v>
      </c>
      <c r="U16" s="91">
        <f t="shared" si="1"/>
        <v>0</v>
      </c>
      <c r="V16" s="91">
        <f t="shared" si="2"/>
        <v>0</v>
      </c>
      <c r="W16" s="91">
        <f t="shared" si="3"/>
        <v>0</v>
      </c>
      <c r="X16" s="91">
        <f t="shared" si="4"/>
        <v>0</v>
      </c>
      <c r="Y16" s="92"/>
      <c r="Z16" s="93"/>
      <c r="AA16" s="93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</row>
    <row r="17" spans="1:66" s="95" customFormat="1" ht="72.75" customHeight="1">
      <c r="A17" s="205"/>
      <c r="B17" s="189"/>
      <c r="C17" s="196"/>
      <c r="D17" s="189"/>
      <c r="E17" s="96" t="s">
        <v>126</v>
      </c>
      <c r="F17" s="96" t="s">
        <v>149</v>
      </c>
      <c r="G17" s="192"/>
      <c r="H17" s="96">
        <v>123</v>
      </c>
      <c r="I17" s="96" t="s">
        <v>158</v>
      </c>
      <c r="J17" s="96">
        <v>2</v>
      </c>
      <c r="K17" s="96" t="s">
        <v>133</v>
      </c>
      <c r="L17" s="97">
        <v>1996</v>
      </c>
      <c r="M17" s="96" t="s">
        <v>137</v>
      </c>
      <c r="N17" s="88">
        <v>0.2</v>
      </c>
      <c r="O17" s="88">
        <v>0</v>
      </c>
      <c r="P17" s="88">
        <v>0</v>
      </c>
      <c r="Q17" s="88">
        <v>0.3</v>
      </c>
      <c r="R17" s="89">
        <f t="shared" si="5"/>
        <v>196406.40000000002</v>
      </c>
      <c r="S17" s="90"/>
      <c r="T17" s="91">
        <f t="shared" si="0"/>
        <v>196406.40000000002</v>
      </c>
      <c r="U17" s="91">
        <f t="shared" si="1"/>
        <v>137484.48</v>
      </c>
      <c r="V17" s="91">
        <f t="shared" si="2"/>
        <v>0</v>
      </c>
      <c r="W17" s="91">
        <f t="shared" si="3"/>
        <v>0</v>
      </c>
      <c r="X17" s="91">
        <f t="shared" si="4"/>
        <v>0</v>
      </c>
      <c r="Y17" s="92"/>
      <c r="Z17" s="93"/>
      <c r="AA17" s="93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</row>
    <row r="18" spans="1:66" s="95" customFormat="1" ht="51" customHeight="1">
      <c r="A18" s="203" t="s">
        <v>116</v>
      </c>
      <c r="B18" s="187" t="s">
        <v>109</v>
      </c>
      <c r="C18" s="194" t="s">
        <v>109</v>
      </c>
      <c r="D18" s="187" t="s">
        <v>117</v>
      </c>
      <c r="E18" s="96" t="s">
        <v>125</v>
      </c>
      <c r="F18" s="86" t="s">
        <v>159</v>
      </c>
      <c r="G18" s="193" t="s">
        <v>121</v>
      </c>
      <c r="H18" s="96">
        <v>14</v>
      </c>
      <c r="I18" s="96" t="s">
        <v>147</v>
      </c>
      <c r="J18" s="96">
        <v>1</v>
      </c>
      <c r="K18" s="96" t="s">
        <v>115</v>
      </c>
      <c r="L18" s="97">
        <v>350</v>
      </c>
      <c r="M18" s="187" t="s">
        <v>122</v>
      </c>
      <c r="N18" s="88">
        <v>0.2</v>
      </c>
      <c r="O18" s="88">
        <v>0</v>
      </c>
      <c r="P18" s="88">
        <v>0</v>
      </c>
      <c r="Q18" s="88">
        <v>0</v>
      </c>
      <c r="R18" s="89">
        <f t="shared" si="5"/>
        <v>3920</v>
      </c>
      <c r="S18" s="90"/>
      <c r="T18" s="91">
        <f t="shared" si="0"/>
        <v>3920</v>
      </c>
      <c r="U18" s="91">
        <f t="shared" si="1"/>
        <v>0</v>
      </c>
      <c r="V18" s="91">
        <f t="shared" si="2"/>
        <v>0</v>
      </c>
      <c r="W18" s="91">
        <f t="shared" si="3"/>
        <v>0</v>
      </c>
      <c r="X18" s="91">
        <f t="shared" si="4"/>
        <v>0</v>
      </c>
      <c r="Y18" s="92"/>
      <c r="Z18" s="93"/>
      <c r="AA18" s="93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</row>
    <row r="19" spans="1:66" s="95" customFormat="1" ht="39" customHeight="1">
      <c r="A19" s="205"/>
      <c r="B19" s="189"/>
      <c r="C19" s="196"/>
      <c r="D19" s="189"/>
      <c r="E19" s="96" t="s">
        <v>113</v>
      </c>
      <c r="F19" s="86" t="s">
        <v>157</v>
      </c>
      <c r="G19" s="192"/>
      <c r="H19" s="96">
        <v>18</v>
      </c>
      <c r="I19" s="96" t="s">
        <v>147</v>
      </c>
      <c r="J19" s="96">
        <v>1</v>
      </c>
      <c r="K19" s="96" t="s">
        <v>118</v>
      </c>
      <c r="L19" s="97">
        <v>232</v>
      </c>
      <c r="M19" s="189"/>
      <c r="N19" s="88">
        <v>0.2</v>
      </c>
      <c r="O19" s="88">
        <v>0</v>
      </c>
      <c r="P19" s="88">
        <v>0</v>
      </c>
      <c r="Q19" s="88">
        <v>0</v>
      </c>
      <c r="R19" s="89">
        <f t="shared" si="5"/>
        <v>3340.8</v>
      </c>
      <c r="S19" s="90"/>
      <c r="T19" s="91">
        <f t="shared" si="0"/>
        <v>3340.8</v>
      </c>
      <c r="U19" s="91">
        <f t="shared" si="1"/>
        <v>0</v>
      </c>
      <c r="V19" s="91">
        <f t="shared" si="2"/>
        <v>0</v>
      </c>
      <c r="W19" s="91">
        <f t="shared" si="3"/>
        <v>0</v>
      </c>
      <c r="X19" s="91">
        <f t="shared" si="4"/>
        <v>0</v>
      </c>
      <c r="Y19" s="92"/>
      <c r="Z19" s="93"/>
      <c r="AA19" s="93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</row>
    <row r="20" spans="1:66" s="95" customFormat="1" ht="78">
      <c r="A20" s="137" t="s">
        <v>131</v>
      </c>
      <c r="B20" s="98" t="s">
        <v>119</v>
      </c>
      <c r="C20" s="99" t="s">
        <v>109</v>
      </c>
      <c r="D20" s="98" t="s">
        <v>120</v>
      </c>
      <c r="E20" s="96" t="s">
        <v>125</v>
      </c>
      <c r="F20" s="96" t="s">
        <v>159</v>
      </c>
      <c r="G20" s="132" t="s">
        <v>148</v>
      </c>
      <c r="H20" s="96">
        <v>34</v>
      </c>
      <c r="I20" s="96" t="s">
        <v>161</v>
      </c>
      <c r="J20" s="96">
        <v>1</v>
      </c>
      <c r="K20" s="96" t="s">
        <v>132</v>
      </c>
      <c r="L20" s="97">
        <v>665</v>
      </c>
      <c r="M20" s="96" t="s">
        <v>123</v>
      </c>
      <c r="N20" s="88">
        <v>0.2</v>
      </c>
      <c r="O20" s="88">
        <v>0</v>
      </c>
      <c r="P20" s="88">
        <v>0</v>
      </c>
      <c r="Q20" s="88">
        <v>0</v>
      </c>
      <c r="R20" s="89">
        <f t="shared" si="5"/>
        <v>18088</v>
      </c>
      <c r="S20" s="90"/>
      <c r="T20" s="91">
        <f t="shared" si="0"/>
        <v>18088</v>
      </c>
      <c r="U20" s="91">
        <f t="shared" si="1"/>
        <v>0</v>
      </c>
      <c r="V20" s="91">
        <f t="shared" si="2"/>
        <v>0</v>
      </c>
      <c r="W20" s="91">
        <f t="shared" si="3"/>
        <v>0</v>
      </c>
      <c r="X20" s="91">
        <f t="shared" si="4"/>
        <v>0</v>
      </c>
      <c r="Y20" s="92"/>
      <c r="Z20" s="93"/>
      <c r="AA20" s="93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</row>
    <row r="21" spans="3:24" ht="12.75">
      <c r="C21" s="101"/>
      <c r="N21" s="102"/>
      <c r="O21" s="102"/>
      <c r="P21" s="102"/>
      <c r="Q21" s="102"/>
      <c r="S21" s="103"/>
      <c r="T21" s="104"/>
      <c r="U21" s="104"/>
      <c r="V21" s="104"/>
      <c r="W21" s="104"/>
      <c r="X21" s="104"/>
    </row>
    <row r="22" spans="1:24" ht="12.75">
      <c r="A22" s="139" t="s">
        <v>10</v>
      </c>
      <c r="B22" s="105"/>
      <c r="C22" s="106">
        <f>SUM(C9:C20)</f>
        <v>320510</v>
      </c>
      <c r="D22" s="107"/>
      <c r="E22" s="105"/>
      <c r="F22" s="105"/>
      <c r="G22" s="105"/>
      <c r="H22" s="105"/>
      <c r="I22" s="105"/>
      <c r="J22" s="105"/>
      <c r="K22" s="105"/>
      <c r="L22" s="106"/>
      <c r="M22" s="105"/>
      <c r="N22" s="107"/>
      <c r="O22" s="107"/>
      <c r="P22" s="107"/>
      <c r="Q22" s="107"/>
      <c r="R22" s="106">
        <f>SUM(R9:R20)</f>
        <v>1818967.584</v>
      </c>
      <c r="S22" s="103"/>
      <c r="T22" s="108">
        <f>SUM(T9:T20)</f>
        <v>1818967.584</v>
      </c>
      <c r="U22" s="108">
        <f>SUM(U9:U20)</f>
        <v>1240525.1488000003</v>
      </c>
      <c r="V22" s="108">
        <f>SUM(V9:V20)</f>
        <v>0</v>
      </c>
      <c r="W22" s="108">
        <f>SUM(W9:W20)</f>
        <v>0</v>
      </c>
      <c r="X22" s="108">
        <f>SUM(X9:X20)</f>
        <v>0</v>
      </c>
    </row>
    <row r="23" spans="19:24" ht="13.5" thickBot="1">
      <c r="S23" s="110"/>
      <c r="T23" s="104"/>
      <c r="U23" s="104"/>
      <c r="V23" s="104"/>
      <c r="W23" s="104"/>
      <c r="X23" s="104"/>
    </row>
    <row r="24" spans="15:24" ht="13.5" thickTop="1">
      <c r="O24" s="111" t="s">
        <v>60</v>
      </c>
      <c r="P24" s="112"/>
      <c r="Q24" s="112"/>
      <c r="R24" s="113"/>
      <c r="S24" s="114"/>
      <c r="T24" s="115">
        <f>+T22/(1+V7)</f>
        <v>1757456.602898551</v>
      </c>
      <c r="U24" s="115">
        <f>+U22/((1+V7)*(1+V7))</f>
        <v>1158043.5004784246</v>
      </c>
      <c r="V24" s="115">
        <f>+V22/((1+V7)*(1+V7)*(1+V7))</f>
        <v>0</v>
      </c>
      <c r="W24" s="115">
        <f>+W22/((1+V7)*(1+V7)*(1+V7)*(1+V7))</f>
        <v>0</v>
      </c>
      <c r="X24" s="116">
        <f>+X22/((1+V7)*(1+V7)*(1+V7)*(1+V7)*(1+V7))</f>
        <v>0</v>
      </c>
    </row>
    <row r="25" spans="15:24" ht="12.75">
      <c r="O25" s="117" t="s">
        <v>11</v>
      </c>
      <c r="P25" s="118"/>
      <c r="Q25" s="118"/>
      <c r="R25" s="119"/>
      <c r="S25" s="120"/>
      <c r="T25" s="119"/>
      <c r="U25" s="121"/>
      <c r="V25" s="121"/>
      <c r="W25" s="121"/>
      <c r="X25" s="122">
        <f>NPV(V7,T22:X22)</f>
        <v>2915500.1033769757</v>
      </c>
    </row>
    <row r="26" spans="15:24" ht="12.75">
      <c r="O26" s="117" t="s">
        <v>29</v>
      </c>
      <c r="P26" s="118"/>
      <c r="Q26" s="118"/>
      <c r="R26" s="119"/>
      <c r="S26" s="120"/>
      <c r="T26" s="119"/>
      <c r="U26" s="121"/>
      <c r="V26" s="121"/>
      <c r="W26" s="121"/>
      <c r="X26" s="122">
        <f>+X25-C22</f>
        <v>2594990.1033769757</v>
      </c>
    </row>
    <row r="27" spans="15:24" ht="13.5" thickBot="1">
      <c r="O27" s="123" t="s">
        <v>9</v>
      </c>
      <c r="P27" s="124"/>
      <c r="Q27" s="124"/>
      <c r="R27" s="125"/>
      <c r="S27" s="126"/>
      <c r="T27" s="125"/>
      <c r="U27" s="127"/>
      <c r="V27" s="127"/>
      <c r="W27" s="127"/>
      <c r="X27" s="128">
        <f>+X25/C22</f>
        <v>9.09644037121143</v>
      </c>
    </row>
    <row r="28" ht="13.5" thickTop="1">
      <c r="S28" s="129"/>
    </row>
    <row r="29" spans="17:24" ht="12.75">
      <c r="Q29" s="130"/>
      <c r="T29" s="131"/>
      <c r="U29" s="131"/>
      <c r="V29" s="131"/>
      <c r="W29" s="131"/>
      <c r="X29" s="131"/>
    </row>
  </sheetData>
  <sheetProtection/>
  <mergeCells count="34">
    <mergeCell ref="A9:A13"/>
    <mergeCell ref="G18:G19"/>
    <mergeCell ref="M18:M19"/>
    <mergeCell ref="A18:A19"/>
    <mergeCell ref="B18:B19"/>
    <mergeCell ref="A1:G1"/>
    <mergeCell ref="A7:A8"/>
    <mergeCell ref="B7:B8"/>
    <mergeCell ref="C7:C8"/>
    <mergeCell ref="D7:D8"/>
    <mergeCell ref="D18:D19"/>
    <mergeCell ref="E6:M6"/>
    <mergeCell ref="A15:A17"/>
    <mergeCell ref="B15:B17"/>
    <mergeCell ref="C15:C17"/>
    <mergeCell ref="W7:X7"/>
    <mergeCell ref="C18:C19"/>
    <mergeCell ref="P7:P8"/>
    <mergeCell ref="O7:O8"/>
    <mergeCell ref="B9:B13"/>
    <mergeCell ref="C9:C13"/>
    <mergeCell ref="Q7:Q8"/>
    <mergeCell ref="B6:C6"/>
    <mergeCell ref="D15:D17"/>
    <mergeCell ref="G15:G17"/>
    <mergeCell ref="N5:O5"/>
    <mergeCell ref="F9:F11"/>
    <mergeCell ref="T7:U7"/>
    <mergeCell ref="N7:N8"/>
    <mergeCell ref="R7:R8"/>
    <mergeCell ref="T6:X6"/>
    <mergeCell ref="D9:D13"/>
    <mergeCell ref="G9:G11"/>
    <mergeCell ref="G12:G13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9"/>
  <sheetViews>
    <sheetView workbookViewId="0" topLeftCell="A6">
      <selection activeCell="D7" sqref="D7"/>
    </sheetView>
  </sheetViews>
  <sheetFormatPr defaultColWidth="11.421875" defaultRowHeight="12.75"/>
  <cols>
    <col min="1" max="4" width="27.00390625" style="0" customWidth="1"/>
  </cols>
  <sheetData>
    <row r="2" spans="1:4" ht="12.75">
      <c r="A2" s="31" t="s">
        <v>72</v>
      </c>
      <c r="B2" s="32" t="s">
        <v>73</v>
      </c>
      <c r="C2" s="32" t="s">
        <v>74</v>
      </c>
      <c r="D2" s="32" t="s">
        <v>75</v>
      </c>
    </row>
    <row r="3" spans="1:4" ht="64.5">
      <c r="A3" s="33" t="s">
        <v>76</v>
      </c>
      <c r="B3" s="34" t="s">
        <v>77</v>
      </c>
      <c r="C3" s="34" t="s">
        <v>78</v>
      </c>
      <c r="D3" s="34" t="s">
        <v>79</v>
      </c>
    </row>
    <row r="4" spans="1:4" ht="64.5">
      <c r="A4" s="33" t="s">
        <v>80</v>
      </c>
      <c r="B4" s="34" t="s">
        <v>81</v>
      </c>
      <c r="C4" s="34" t="s">
        <v>82</v>
      </c>
      <c r="D4" s="35" t="s">
        <v>83</v>
      </c>
    </row>
    <row r="5" spans="1:4" ht="39">
      <c r="A5" s="33" t="s">
        <v>84</v>
      </c>
      <c r="B5" s="34" t="s">
        <v>85</v>
      </c>
      <c r="C5" s="34" t="s">
        <v>86</v>
      </c>
      <c r="D5" s="35" t="s">
        <v>87</v>
      </c>
    </row>
    <row r="6" spans="1:4" ht="64.5">
      <c r="A6" s="33" t="s">
        <v>88</v>
      </c>
      <c r="B6" s="34" t="s">
        <v>89</v>
      </c>
      <c r="C6" s="34" t="s">
        <v>90</v>
      </c>
      <c r="D6" s="34" t="s">
        <v>91</v>
      </c>
    </row>
    <row r="7" spans="1:4" ht="103.5">
      <c r="A7" s="33" t="s">
        <v>92</v>
      </c>
      <c r="B7" s="35" t="s">
        <v>93</v>
      </c>
      <c r="C7" s="35" t="s">
        <v>103</v>
      </c>
      <c r="D7" s="36" t="s">
        <v>94</v>
      </c>
    </row>
    <row r="8" spans="1:4" ht="51.75">
      <c r="A8" s="33" t="s">
        <v>95</v>
      </c>
      <c r="B8" s="35" t="s">
        <v>96</v>
      </c>
      <c r="C8" s="35" t="s">
        <v>97</v>
      </c>
      <c r="D8" s="35" t="s">
        <v>98</v>
      </c>
    </row>
    <row r="9" spans="1:4" ht="39">
      <c r="A9" s="33" t="s">
        <v>99</v>
      </c>
      <c r="B9" s="34" t="s">
        <v>100</v>
      </c>
      <c r="C9" s="34" t="s">
        <v>101</v>
      </c>
      <c r="D9" s="34" t="s">
        <v>102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betamodel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Nicholls</dc:creator>
  <cp:keywords/>
  <dc:description/>
  <cp:lastModifiedBy>Caroline Gardner</cp:lastModifiedBy>
  <dcterms:created xsi:type="dcterms:W3CDTF">2008-09-14T13:53:09Z</dcterms:created>
  <dcterms:modified xsi:type="dcterms:W3CDTF">2015-12-07T08:02:27Z</dcterms:modified>
  <cp:category/>
  <cp:version/>
  <cp:contentType/>
  <cp:contentStatus/>
</cp:coreProperties>
</file>